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5696FA64-14B4-4522-A5D7-CFB01E002D43}" xr6:coauthVersionLast="47" xr6:coauthVersionMax="47" xr10:uidLastSave="{00000000-0000-0000-0000-000000000000}"/>
  <workbookProtection workbookAlgorithmName="SHA-512" workbookHashValue="jeZMdgfcObiRUioAcenzh+IYzUhkXdiKK/h83lYIv6rX6lYq2S00uFhvVQ6YKuDdmC9jw78CCEzJqJNR4ZnDTQ==" workbookSaltValue="1x6qS3fD26aQgOxg3e7ISQ==" workbookSpinCount="100000" lockStructure="1"/>
  <bookViews>
    <workbookView xWindow="-120" yWindow="-120" windowWidth="29040" windowHeight="15840"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Y14" i="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N302" i="8"/>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N106" i="8"/>
  <c r="N104" i="8"/>
  <c r="N102" i="8"/>
  <c r="N58" i="1"/>
  <c r="N60" i="1"/>
  <c r="N62" i="1"/>
  <c r="J62" i="1"/>
  <c r="J60" i="1"/>
  <c r="J58" i="1"/>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X196" i="3" s="1"/>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J95" i="8" s="1"/>
  <c r="AQ95" i="8" s="1"/>
  <c r="O187" i="3"/>
  <c r="J187" i="3" l="1"/>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l="1"/>
  <c r="L291" i="3"/>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E303" i="3"/>
  <c r="Y303" i="3" s="1"/>
  <c r="X223" i="3" l="1"/>
  <c r="L303" i="3"/>
  <c r="K303" i="3"/>
  <c r="Z224" i="3"/>
  <c r="Z225" i="3" s="1"/>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<sst xmlns="http://schemas.openxmlformats.org/spreadsheetml/2006/main" count="5106" uniqueCount="1218">
  <si>
    <t>入力シート</t>
  </si>
  <si>
    <t>非表示</t>
  </si>
  <si>
    <t>Ver.11.0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</si>
  <si>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</si>
  <si>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</si>
  <si>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</si>
  <si>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3"/>
  </si>
  <si>
    <t>※の箇所は必須項目です。入力漏れがないよう注意してください。</t>
  </si>
  <si>
    <t>←のような灰色のセルは入力不要です。</t>
    <phoneticPr fontId="3"/>
  </si>
  <si>
    <t>←のような緑色のセルは自動表示の為、入力不要です。</t>
  </si>
  <si>
    <t>１．申請する事業場数を選択してください。</t>
    <phoneticPr fontId="3"/>
  </si>
  <si>
    <t>※</t>
  </si>
  <si>
    <t>事業場数</t>
  </si>
  <si>
    <t>　プルダウンで選択してください。</t>
  </si>
  <si>
    <t>２-１．申請する事業場の情報を入力してください。</t>
    <phoneticPr fontId="3"/>
  </si>
  <si>
    <t>■事業場１の事業場情報</t>
    <rPh sb="6" eb="9">
      <t>ジギョウバ</t>
    </rPh>
    <rPh sb="9" eb="11">
      <t>ジョウホウ</t>
    </rPh>
    <phoneticPr fontId="3"/>
  </si>
  <si>
    <t>事業場名</t>
  </si>
  <si>
    <t>郵便番号</t>
  </si>
  <si>
    <t>-</t>
  </si>
  <si>
    <t>都道府県</t>
  </si>
  <si>
    <t>　例)東京都</t>
  </si>
  <si>
    <t>市区町村</t>
  </si>
  <si>
    <t>　例)千代田区</t>
  </si>
  <si>
    <t>町名地番</t>
  </si>
  <si>
    <t>　例)○○1-2</t>
    <phoneticPr fontId="3"/>
  </si>
  <si>
    <t>地番は略式表記</t>
  </si>
  <si>
    <t>建物名称</t>
  </si>
  <si>
    <t>　例)△△ビル3F</t>
    <phoneticPr fontId="3"/>
  </si>
  <si>
    <t>階数はF表記</t>
  </si>
  <si>
    <t>２-２．設置する補助対象機器の情報を入力してください。</t>
    <phoneticPr fontId="3"/>
  </si>
  <si>
    <t>※1台のみ申請する場合は、2台目、3台目の入力は不要です。</t>
    <rPh sb="24" eb="26">
      <t>フヨウ</t>
    </rPh>
    <phoneticPr fontId="3"/>
  </si>
  <si>
    <t>■</t>
  </si>
  <si>
    <t>事業場１</t>
    <rPh sb="0" eb="3">
      <t>ジギョウバ</t>
    </rPh>
    <phoneticPr fontId="3"/>
  </si>
  <si>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</si>
  <si>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3"/>
  </si>
  <si>
    <t>コード番号</t>
    <phoneticPr fontId="3"/>
  </si>
  <si>
    <t>スキャンツール以外の場合</t>
    <rPh sb="7" eb="9">
      <t>イガイ</t>
    </rPh>
    <rPh sb="10" eb="12">
      <t>バアイ</t>
    </rPh>
    <phoneticPr fontId="3"/>
  </si>
  <si>
    <t>メーカー名</t>
  </si>
  <si>
    <t>名称・型式</t>
  </si>
  <si>
    <t>※</t>
    <phoneticPr fontId="3"/>
  </si>
  <si>
    <t>１台目</t>
    <phoneticPr fontId="3"/>
  </si>
  <si>
    <t>２台目</t>
    <phoneticPr fontId="3"/>
  </si>
  <si>
    <t>３台目</t>
    <phoneticPr fontId="3"/>
  </si>
  <si>
    <t>２-３．補助事業に要する経費を税抜で入力してください。</t>
    <rPh sb="15" eb="17">
      <t>ゼイヌキ</t>
    </rPh>
    <phoneticPr fontId="3"/>
  </si>
  <si>
    <t>・請求書に補助対象外の経費が含まれているか選択してください。</t>
    <rPh sb="11" eb="13">
      <t>ケイヒ</t>
    </rPh>
    <rPh sb="21" eb="23">
      <t>センタク</t>
    </rPh>
    <phoneticPr fontId="3"/>
  </si>
  <si>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</si>
  <si>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</si>
  <si>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</si>
  <si>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</si>
  <si>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</si>
  <si>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</si>
  <si>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</si>
  <si>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請求書に補助対象外の経費が
含まれているか</t>
    <rPh sb="0" eb="3">
      <t>セイキュウショ</t>
    </rPh>
    <phoneticPr fontId="3"/>
  </si>
  <si>
    <t>補助事業に
要する経費</t>
    <phoneticPr fontId="3"/>
  </si>
  <si>
    <t>スキャンツールの価格</t>
  </si>
  <si>
    <t>情報端末等
価格</t>
    <rPh sb="4" eb="5">
      <t>トウ</t>
    </rPh>
    <phoneticPr fontId="3"/>
  </si>
  <si>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</si>
  <si>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</si>
  <si>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</si>
  <si>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</si>
  <si>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</si>
  <si>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</si>
  <si>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</si>
  <si>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</si>
  <si>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</si>
  <si>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</si>
  <si>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</si>
  <si>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</si>
  <si>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</si>
  <si>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</si>
  <si>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</si>
  <si>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</si>
  <si>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</si>
  <si>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</si>
  <si>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</si>
  <si>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</si>
  <si>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</si>
  <si>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</si>
  <si>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</si>
  <si>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</si>
  <si>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</si>
  <si>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</si>
  <si>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</si>
  <si>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</si>
  <si>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</si>
  <si>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</si>
  <si>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</si>
  <si>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</si>
  <si>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</si>
  <si>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</si>
  <si>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</si>
  <si>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</si>
  <si>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</si>
  <si>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</si>
  <si>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</si>
  <si>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</si>
  <si>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</si>
  <si>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</si>
  <si>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</si>
  <si>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</si>
  <si>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</si>
  <si>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</si>
  <si>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</si>
  <si>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</si>
  <si>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</si>
  <si>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</si>
  <si>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</si>
  <si>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3"/>
  </si>
  <si>
    <t>メーカー名</t>
    <rPh sb="4" eb="5">
      <t>メイ</t>
    </rPh>
    <phoneticPr fontId="3"/>
  </si>
  <si>
    <t>名称・型式</t>
    <rPh sb="0" eb="2">
      <t>メイショウ</t>
    </rPh>
    <rPh sb="3" eb="5">
      <t>カタシキ</t>
    </rPh>
    <phoneticPr fontId="3"/>
  </si>
  <si>
    <t>掲載有無</t>
    <rPh sb="0" eb="2">
      <t>ケイサイ</t>
    </rPh>
    <rPh sb="2" eb="4">
      <t>ウム</t>
    </rPh>
    <phoneticPr fontId="3"/>
  </si>
  <si>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</si>
  <si>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</si>
  <si>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</si>
  <si>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</si>
  <si>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t>※内訳の各項目に金額（税抜）を入力すると、事業場毎の申請金額が自動で計算されます。</t>
    <phoneticPr fontId="3"/>
  </si>
  <si>
    <t>※灰色のセルに入力したものは、合計額に反映されません。</t>
  </si>
  <si>
    <t>請求書に補助対象外の経費が
含まれているか</t>
  </si>
  <si>
    <t>形態番号</t>
    <rPh sb="0" eb="4">
      <t>ケイタイバンゴウ</t>
    </rPh>
    <phoneticPr fontId="3"/>
  </si>
  <si>
    <t>１台目</t>
  </si>
  <si>
    <t>２台目</t>
  </si>
  <si>
    <t>３台目</t>
  </si>
  <si>
    <t>含まれていない</t>
    <rPh sb="0" eb="1">
      <t>フク</t>
    </rPh>
    <phoneticPr fontId="3"/>
  </si>
  <si>
    <t>（様式第１）</t>
  </si>
  <si>
    <t>２．補助金交付申請額</t>
  </si>
  <si>
    <t>　（１）補助事業に要する経費の総額</t>
    <phoneticPr fontId="18"/>
  </si>
  <si>
    <t>円</t>
    <rPh sb="0" eb="1">
      <t>エン</t>
    </rPh>
    <phoneticPr fontId="3"/>
  </si>
  <si>
    <t>　（２）補助対象経費の総額</t>
    <phoneticPr fontId="18"/>
  </si>
  <si>
    <t>（別紙１）</t>
  </si>
  <si>
    <t>【補助対象スキャンツールを設置する事業場】</t>
    <phoneticPr fontId="18"/>
  </si>
  <si>
    <t>事業場</t>
  </si>
  <si>
    <t>認証・指定・認定番号
又は整備士合格証書番号</t>
    <phoneticPr fontId="3"/>
  </si>
  <si>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</si>
  <si>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</si>
  <si>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</si>
  <si>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</si>
  <si>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</si>
  <si>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</si>
  <si>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</si>
  <si>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</si>
  <si>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</si>
  <si>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</si>
  <si>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</si>
  <si>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ｺｰﾄﾞ</t>
    <phoneticPr fontId="3"/>
  </si>
  <si>
    <t>（注）</t>
    <phoneticPr fontId="3"/>
  </si>
  <si>
    <t>「補助対象機器一覧」に記載のある機器に限る。</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</si>
  <si>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</si>
  <si>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</si>
  <si>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</si>
  <si>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</si>
  <si>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</si>
  <si>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</si>
  <si>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</si>
  <si>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</si>
  <si>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3"/>
  </si>
  <si>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</si>
  <si>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</si>
  <si>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</si>
  <si>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</si>
  <si>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</si>
  <si>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</si>
  <si>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</si>
  <si>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</si>
  <si>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</si>
  <si>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</si>
  <si>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</si>
  <si>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</si>
  <si>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</si>
  <si>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</si>
  <si>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</si>
  <si>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</si>
  <si>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</si>
  <si>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</si>
  <si>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</si>
  <si>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</si>
  <si>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</si>
  <si>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</si>
  <si>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</si>
  <si>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</si>
  <si>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</si>
  <si>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</si>
  <si>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</si>
  <si>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</si>
  <si>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</si>
  <si>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</si>
  <si>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8"/>
  </si>
  <si>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</si>
  <si>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</si>
  <si>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</si>
  <si>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</si>
  <si>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</si>
  <si>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</si>
  <si>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</si>
  <si>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</si>
  <si>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単体</t>
    <rPh sb="0" eb="2">
      <t>タンタイ</t>
    </rPh>
    <phoneticPr fontId="3"/>
  </si>
  <si>
    <t>事業場</t>
    <rPh sb="0" eb="3">
      <t>ジギョウジョウ</t>
    </rPh>
    <phoneticPr fontId="3"/>
  </si>
  <si>
    <t>住所</t>
    <rPh sb="0" eb="2">
      <t>ジュウショ</t>
    </rPh>
    <phoneticPr fontId="3"/>
  </si>
  <si>
    <t>4桁コード</t>
    <rPh sb="1" eb="2">
      <t>ケタ</t>
    </rPh>
    <phoneticPr fontId="18"/>
  </si>
  <si>
    <t>番号1</t>
    <rPh sb="0" eb="2">
      <t>バンゴウ</t>
    </rPh>
    <phoneticPr fontId="18"/>
  </si>
  <si>
    <t>番号2</t>
    <rPh sb="0" eb="2">
      <t>バンゴウ</t>
    </rPh>
    <phoneticPr fontId="18"/>
  </si>
  <si>
    <t>番号3</t>
    <rPh sb="0" eb="2">
      <t>バンゴウ</t>
    </rPh>
    <phoneticPr fontId="18"/>
  </si>
  <si>
    <t>番号4</t>
    <rPh sb="0" eb="2">
      <t>バンゴウ</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</si>
  <si>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</si>
  <si>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</si>
  <si>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</si>
  <si>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</si>
  <si>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</si>
  <si>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</si>
  <si>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</si>
  <si>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</si>
  <si>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</si>
  <si>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</si>
  <si>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</si>
  <si>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</si>
  <si>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</si>
  <si>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</si>
  <si>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</si>
  <si>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</si>
  <si>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</si>
  <si>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</si>
  <si>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</si>
  <si>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</si>
  <si>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</si>
  <si>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</si>
  <si>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</si>
  <si>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</si>
  <si>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</si>
  <si>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</si>
  <si>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</si>
  <si>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</si>
  <si>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</si>
  <si>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</si>
  <si>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</si>
  <si>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</si>
  <si>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</si>
  <si>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</si>
  <si>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</si>
  <si>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</si>
  <si>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</si>
  <si>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</si>
  <si>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</si>
  <si>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</si>
  <si>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</si>
  <si>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</si>
  <si>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</si>
  <si>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</si>
  <si>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</si>
  <si>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</si>
  <si>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</si>
  <si>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</si>
  <si>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</si>
  <si>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</si>
  <si>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</si>
  <si>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</si>
  <si>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</si>
  <si>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</si>
  <si>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</si>
  <si>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</si>
  <si>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</si>
  <si>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</si>
  <si>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</si>
  <si>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</si>
  <si>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3"/>
  </si>
  <si>
    <t>N</t>
    <phoneticPr fontId="3"/>
  </si>
  <si>
    <t>OBD検査専用ツール　V200</t>
    <rPh sb="3" eb="7">
      <t>ケンサセンヨウ</t>
    </rPh>
    <phoneticPr fontId="3"/>
  </si>
  <si>
    <t>EG3401-0000</t>
    <phoneticPr fontId="3"/>
  </si>
  <si>
    <t xml:space="preserve"> </t>
    <phoneticPr fontId="3"/>
  </si>
  <si>
    <t>分離型</t>
    <rPh sb="0" eb="3">
      <t>ブンリガタ</t>
    </rPh>
    <phoneticPr fontId="3"/>
  </si>
  <si>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</si>
  <si>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</si>
  <si>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</si>
  <si>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</si>
  <si>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</si>
  <si>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</si>
  <si>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</si>
  <si>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</si>
  <si>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</si>
  <si>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</si>
  <si>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</si>
  <si>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</si>
  <si>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</si>
  <si>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</si>
  <si>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</si>
  <si>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</si>
  <si>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</si>
  <si>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</si>
  <si>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</si>
  <si>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</si>
  <si>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</si>
  <si>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</si>
  <si>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</si>
  <si>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</si>
  <si>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</si>
  <si>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</si>
  <si>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3"/>
  </si>
  <si>
    <t>G-SCAN Z Tab OBD エントリー（128GB)</t>
    <phoneticPr fontId="3"/>
  </si>
  <si>
    <t>ZT-J03E-LTE</t>
    <phoneticPr fontId="3"/>
  </si>
  <si>
    <t>CB8-</t>
    <phoneticPr fontId="3"/>
  </si>
  <si>
    <t>G-SCAN Z Tab OBD スタンダード（128GB)</t>
    <phoneticPr fontId="3"/>
  </si>
  <si>
    <t>ZT-J03S-LTE</t>
    <phoneticPr fontId="3"/>
  </si>
  <si>
    <t>NA1a</t>
  </si>
  <si>
    <t>オーテル・インテリジェント・テクノロジー株式会社</t>
  </si>
  <si>
    <t>N</t>
  </si>
  <si>
    <t>a</t>
  </si>
  <si>
    <t>MaxiSys Ultra</t>
  </si>
  <si>
    <t>Ver.3.03 以上</t>
    <rPh sb="0" eb="2">
      <t>イジョ</t>
    </rPh>
    <phoneticPr fontId="5"/>
  </si>
  <si>
    <t>NB2b</t>
  </si>
  <si>
    <t>b</t>
  </si>
  <si>
    <t>MaxiSys MS919</t>
  </si>
  <si>
    <t>NC3c</t>
  </si>
  <si>
    <t>c</t>
  </si>
  <si>
    <t>MaxiSys MS909</t>
  </si>
  <si>
    <t>NH8h</t>
  </si>
  <si>
    <t>h</t>
  </si>
  <si>
    <t>MaxiSys MS908CV</t>
  </si>
  <si>
    <t>Ver.5.47 以上</t>
  </si>
  <si>
    <t>NE5e</t>
  </si>
  <si>
    <t>e</t>
  </si>
  <si>
    <t>MaxiSys MS906Pro</t>
  </si>
  <si>
    <t>Ver.2.96 以上</t>
  </si>
  <si>
    <t>NV10-</t>
    <phoneticPr fontId="3"/>
  </si>
  <si>
    <t>V</t>
    <phoneticPr fontId="3"/>
  </si>
  <si>
    <t>MaxiVCI V200</t>
    <phoneticPr fontId="3"/>
  </si>
  <si>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</si>
  <si>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</si>
  <si>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</si>
  <si>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</si>
  <si>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</si>
  <si>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</si>
  <si>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</si>
  <si>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</si>
  <si>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</si>
  <si>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</si>
  <si>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</si>
  <si>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</si>
  <si>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</si>
  <si>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</si>
  <si>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</si>
  <si>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</si>
  <si>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</si>
  <si>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</si>
  <si>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</si>
  <si>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</si>
  <si>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</si>
  <si>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</si>
  <si>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</si>
  <si>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</si>
  <si>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</si>
  <si>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</si>
  <si>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</si>
  <si>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</si>
  <si>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</si>
  <si>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</si>
  <si>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</si>
  <si>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</si>
  <si>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</si>
  <si>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</si>
  <si>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</si>
  <si>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</si>
  <si>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</si>
  <si>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</si>
  <si>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</si>
  <si>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</si>
  <si>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</si>
  <si>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</si>
  <si>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</si>
  <si>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</si>
  <si>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</si>
  <si>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</si>
  <si>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3"/>
  </si>
  <si>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</si>
  <si>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</si>
  <si>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</si>
  <si>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</si>
  <si>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</si>
  <si>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</si>
  <si>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</si>
  <si>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</si>
  <si>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</si>
  <si>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</si>
  <si>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</si>
  <si>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</si>
  <si>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</si>
  <si>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</si>
  <si>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</si>
  <si>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</si>
  <si>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</si>
  <si>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</si>
  <si>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</si>
  <si>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</si>
  <si>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</si>
  <si>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</si>
  <si>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</si>
  <si>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</si>
  <si>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</si>
  <si>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</si>
  <si>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</si>
  <si>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</si>
  <si>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</si>
  <si>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</si>
  <si>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</si>
  <si>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</si>
  <si>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</si>
  <si>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</si>
  <si>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</si>
  <si>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</si>
  <si>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</si>
  <si>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</si>
  <si>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</si>
  <si>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</si>
  <si>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</si>
  <si>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</si>
  <si>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</si>
  <si>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</si>
  <si>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</si>
  <si>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</si>
  <si>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</si>
  <si>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</si>
  <si>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</si>
  <si>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</si>
  <si>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</si>
  <si>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</si>
  <si>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</si>
  <si>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</si>
  <si>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3"/>
  </si>
  <si>
    <t>O</t>
    <phoneticPr fontId="3"/>
  </si>
  <si>
    <t>スマートOBD</t>
    <phoneticPr fontId="3"/>
  </si>
  <si>
    <t>SDOBD</t>
    <phoneticPr fontId="3"/>
  </si>
  <si>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</si>
  <si>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</si>
  <si>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</si>
  <si>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</si>
  <si>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</si>
  <si>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</si>
  <si>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</si>
  <si>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</si>
  <si>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</si>
  <si>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</si>
  <si>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</si>
  <si>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2"/>
  </si>
  <si>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</si>
  <si>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</si>
  <si>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</si>
  <si>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</si>
  <si>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</si>
  <si>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</si>
  <si>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</si>
  <si>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</si>
  <si>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</si>
  <si>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</si>
  <si>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</si>
  <si>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</si>
  <si>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</si>
  <si>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</si>
  <si>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</si>
  <si>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</si>
  <si>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</si>
  <si>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</si>
  <si>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</si>
  <si>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</si>
  <si>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</si>
  <si>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</si>
  <si>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</si>
  <si>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</si>
  <si>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</si>
  <si>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</si>
  <si>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</si>
  <si>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</si>
  <si>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8"/>
  </si>
  <si>
    <t>MST-nano ﾀﾌﾞﾚｯﾄ+VCI 整備ｿﾌﾄ付　OBD検査</t>
    <rPh sb="20" eb="21">
      <t>セイビ</t>
    </rPh>
    <rPh sb="21" eb="24">
      <t>ソフト</t>
    </rPh>
    <rPh sb="25" eb="26">
      <t>　</t>
    </rPh>
    <rPh sb="29" eb="31">
      <t>ケンサ</t>
    </rPh>
    <phoneticPr fontId="44"/>
  </si>
  <si>
    <t>MST-NANO-FULL-OBD</t>
  </si>
  <si>
    <t>DA3-</t>
  </si>
  <si>
    <t>MST-nano VCI 整備ｿﾌﾄ付 OBD検査</t>
    <rPh sb="13" eb="15">
      <t>セイビ</t>
    </rPh>
    <rPh sb="18" eb="19">
      <t>ツキ</t>
    </rPh>
    <rPh sb="23" eb="25">
      <t>ケンサ</t>
    </rPh>
    <phoneticPr fontId="44"/>
  </si>
  <si>
    <t>MST-NANO-SOFT-OBD</t>
  </si>
  <si>
    <t>③</t>
  </si>
  <si>
    <t>DB1-</t>
  </si>
  <si>
    <t>MST-7R　OBD検査</t>
  </si>
  <si>
    <t>MST-7R-OBD</t>
  </si>
  <si>
    <t>DA5-</t>
  </si>
  <si>
    <t>MST-NANO-OBD</t>
  </si>
  <si>
    <t>DB2-</t>
    <phoneticPr fontId="3"/>
  </si>
  <si>
    <t>MST-7R　ﾀﾌﾞﾚｯﾄ付 OBD検査</t>
  </si>
  <si>
    <t>MST-7R-FULL-OBD</t>
  </si>
  <si>
    <t>DA2-</t>
    <phoneticPr fontId="3"/>
  </si>
  <si>
    <t>MST-nano　タブレット付属</t>
    <phoneticPr fontId="3"/>
  </si>
  <si>
    <t>MST-NANO-TAB</t>
    <phoneticPr fontId="3"/>
  </si>
  <si>
    <t>DA4-</t>
    <phoneticPr fontId="3"/>
  </si>
  <si>
    <t>MST-nano　VCI単体</t>
    <rPh sb="12" eb="14">
      <t>タンタイ</t>
    </rPh>
    <phoneticPr fontId="3"/>
  </si>
  <si>
    <t>MST-NANO-U</t>
    <phoneticPr fontId="3"/>
  </si>
  <si>
    <t>EA1-</t>
  </si>
  <si>
    <t>日立Astemoアフターマーケットジャパン株式会社</t>
  </si>
  <si>
    <t>日立ダイアグノスティックツールHDM-9000</t>
    <rPh sb="0" eb="2">
      <t>ヒタチ</t>
    </rPh>
    <phoneticPr fontId="7"/>
  </si>
  <si>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</si>
  <si>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</si>
  <si>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</si>
  <si>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</si>
  <si>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</si>
  <si>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</si>
  <si>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</si>
  <si>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</si>
  <si>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</si>
  <si>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</si>
  <si>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</si>
  <si>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</si>
  <si>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</si>
  <si>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</si>
  <si>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</si>
  <si>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</si>
  <si>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</si>
  <si>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</si>
  <si>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</si>
  <si>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</si>
  <si>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</si>
  <si>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</si>
  <si>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</si>
  <si>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</si>
  <si>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</si>
  <si>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</si>
  <si>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</si>
  <si>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</si>
  <si>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</si>
  <si>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</si>
  <si>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</si>
  <si>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</si>
  <si>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</si>
  <si>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8"/>
  </si>
  <si>
    <t>Y</t>
  </si>
  <si>
    <t>S</t>
  </si>
  <si>
    <t>S-DMT-MS-OBD</t>
  </si>
  <si>
    <t>YS2-</t>
  </si>
  <si>
    <t>S-DMT-MS-T1-OBD</t>
  </si>
  <si>
    <t>YS3-</t>
  </si>
  <si>
    <t>S-DMT-MS-T3-OBD</t>
  </si>
  <si>
    <t>UA1-</t>
    <phoneticPr fontId="3"/>
  </si>
  <si>
    <t>株式会社オートバックスセブン</t>
    <rPh sb="0" eb="4">
      <t>カブシキガイシャ</t>
    </rPh>
    <phoneticPr fontId="3"/>
  </si>
  <si>
    <t>U</t>
    <phoneticPr fontId="3"/>
  </si>
  <si>
    <t>A</t>
    <phoneticPr fontId="3"/>
  </si>
  <si>
    <t>NANO-BT</t>
    <phoneticPr fontId="3"/>
  </si>
  <si>
    <t>RA1-</t>
    <phoneticPr fontId="3"/>
  </si>
  <si>
    <t>ロシェル株式会社</t>
    <rPh sb="4" eb="8">
      <t>カブシキガイシャ</t>
    </rPh>
    <phoneticPr fontId="3"/>
  </si>
  <si>
    <t>R</t>
    <phoneticPr fontId="3"/>
  </si>
  <si>
    <t>X-431 PADⅦ</t>
    <phoneticPr fontId="3"/>
  </si>
  <si>
    <t>RB2-</t>
    <phoneticPr fontId="3"/>
  </si>
  <si>
    <t>X-431 PADⅤ LINK</t>
    <phoneticPr fontId="3"/>
  </si>
  <si>
    <t>RC3-</t>
    <phoneticPr fontId="3"/>
  </si>
  <si>
    <t>C</t>
    <phoneticPr fontId="3"/>
  </si>
  <si>
    <t>X-431 PAD3 LINK</t>
    <phoneticPr fontId="3"/>
  </si>
  <si>
    <t>OA1-</t>
    <phoneticPr fontId="3"/>
  </si>
  <si>
    <t>オートミルテック合同会社</t>
    <rPh sb="8" eb="12">
      <t>ゴウドウガイシャ</t>
    </rPh>
    <phoneticPr fontId="3"/>
  </si>
  <si>
    <t>H6ProJ</t>
    <phoneticPr fontId="3"/>
  </si>
  <si>
    <t>OB2-</t>
    <phoneticPr fontId="3"/>
  </si>
  <si>
    <t>H6ProJ2</t>
    <phoneticPr fontId="3"/>
  </si>
  <si>
    <t>OC3-</t>
    <phoneticPr fontId="3"/>
  </si>
  <si>
    <t>X100PAD Elite</t>
    <phoneticPr fontId="3"/>
  </si>
  <si>
    <t>SA1-</t>
    <phoneticPr fontId="3"/>
  </si>
  <si>
    <t>合同会社ASTO</t>
    <rPh sb="0" eb="4">
      <t>ゴウドウガイシャ</t>
    </rPh>
    <phoneticPr fontId="3"/>
  </si>
  <si>
    <t>S</t>
    <phoneticPr fontId="3"/>
  </si>
  <si>
    <t>X-431 PADⅦ LINK</t>
    <phoneticPr fontId="3"/>
  </si>
  <si>
    <t>SB2-</t>
    <phoneticPr fontId="3"/>
  </si>
  <si>
    <t>SC3-</t>
    <phoneticPr fontId="3"/>
  </si>
  <si>
    <t>X-431 IMMO PAD</t>
    <phoneticPr fontId="3"/>
  </si>
  <si>
    <t>SD4-</t>
    <phoneticPr fontId="3"/>
  </si>
  <si>
    <t>D</t>
    <phoneticPr fontId="3"/>
  </si>
  <si>
    <t>X431 PRO3 LINK</t>
  </si>
  <si>
    <t>IA1-</t>
    <phoneticPr fontId="3"/>
  </si>
  <si>
    <t>株式会社イヤサカ</t>
    <rPh sb="0" eb="4">
      <t>カブシキガイシャ</t>
    </rPh>
    <phoneticPr fontId="3"/>
  </si>
  <si>
    <t>I</t>
    <phoneticPr fontId="3"/>
  </si>
  <si>
    <t>IS-J2534</t>
    <phoneticPr fontId="3"/>
  </si>
  <si>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</si>
  <si>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</si>
  <si>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</si>
  <si>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</si>
  <si>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</si>
  <si>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</si>
  <si>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</si>
  <si>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</si>
  <si>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</si>
  <si>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</si>
  <si>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</si>
  <si>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</si>
  <si>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</si>
  <si>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</si>
  <si>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</si>
  <si>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</si>
  <si>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</si>
  <si>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</si>
  <si>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</si>
  <si>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</si>
  <si>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</si>
  <si>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</si>
  <si>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</si>
  <si>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</si>
  <si>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事業場情報</t>
    <rPh sb="0" eb="3">
      <t>ジギョウバ</t>
    </rPh>
    <rPh sb="3" eb="5">
      <t>ジョウホウ</t>
    </rPh>
    <phoneticPr fontId="4"/>
  </si>
  <si>
    <t>入力項目</t>
    <rPh sb="0" eb="2">
      <t>ニュウリョク</t>
    </rPh>
    <rPh sb="2" eb="4">
      <t>コウモク</t>
    </rPh>
    <phoneticPr fontId="4"/>
  </si>
  <si>
    <t>申請事業場</t>
    <rPh sb="0" eb="2">
      <t>シンセイ</t>
    </rPh>
    <rPh sb="2" eb="5">
      <t>ジギョウバ</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</si>
  <si>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</si>
  <si>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</si>
  <si>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</si>
  <si>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</si>
  <si>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事業場</t>
    <rPh sb="0" eb="3">
      <t>ジギョウバ</t>
    </rPh>
    <phoneticPr fontId="4"/>
  </si>
  <si>
    <t>-</t>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</si>
  <si>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</si>
  <si>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</si>
  <si>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</si>
  <si>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</si>
  <si>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掲載されていない（使わない）</t>
    <rPh sb="0" eb="2">
      <t>ケイサイ</t>
    </rPh>
    <rPh sb="9" eb="10">
      <t>ツカ</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</si>
  <si>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</si>
  <si>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</si>
  <si>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</si>
  <si>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</si>
  <si>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品番</t>
  </si>
  <si>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</si>
  <si>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</si>
  <si>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</si>
  <si>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</si>
  <si>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</si>
  <si>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1:エラー</t>
    <phoneticPr fontId="4"/>
  </si>
  <si>
    <t>2:エラー</t>
  </si>
  <si>
    <t>3:エラー</t>
  </si>
  <si>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</si>
  <si>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</si>
  <si>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</si>
  <si>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</si>
  <si>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</si>
  <si>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</si>
  <si>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</si>
  <si>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</si>
  <si>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</si>
  <si>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</si>
  <si>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</si>
  <si>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</si>
  <si>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情報端末価格</t>
  </si>
  <si>
    <t>補助対象経費計（計算用）</t>
    <rPh sb="0" eb="6">
      <t>ホジョタイショウケイヒ</t>
    </rPh>
    <rPh sb="6" eb="7">
      <t>ケイ</t>
    </rPh>
    <rPh sb="8" eb="11">
      <t>ケイサンヨウ</t>
    </rPh>
    <phoneticPr fontId="4"/>
  </si>
  <si>
    <t>スキャンツール以外</t>
    <rPh sb="7" eb="9">
      <t>イガイ</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</si>
  <si>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</si>
  <si>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</si>
  <si>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</si>
  <si>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</si>
  <si>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</si>
  <si>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</si>
  <si>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</si>
  <si>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4"/>
  </si>
  <si>
    <t>スキャンツール以外（情報端末等）の価格を入力してください。</t>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</si>
  <si>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</si>
  <si>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</si>
  <si>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</si>
  <si>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</si>
  <si>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</si>
  <si>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</si>
  <si>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</si>
  <si>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</si>
  <si>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</si>
  <si>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</si>
  <si>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</si>
  <si>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</si>
  <si>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</si>
  <si>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</si>
  <si>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</si>
  <si>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</si>
  <si>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</si>
  <si>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</si>
  <si>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</si>
  <si>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</si>
  <si>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</si>
  <si>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</si>
  <si>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</si>
  <si>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</si>
  <si>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</si>
  <si>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</si>
  <si>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</si>
  <si>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</si>
  <si>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</si>
  <si>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</si>
  <si>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</si>
  <si>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</si>
  <si>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</si>
  <si>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</si>
  <si>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</si>
  <si>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</si>
  <si>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</si>
  <si>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</si>
  <si>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</si>
  <si>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</si>
  <si>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</si>
  <si>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Ａ単体</t>
    <rPh sb="1" eb="3">
      <t>タンタイ</t>
    </rPh>
    <phoneticPr fontId="3"/>
  </si>
  <si>
    <t>岩手県</t>
  </si>
  <si>
    <t>Ｂ単体</t>
    <rPh sb="1" eb="3">
      <t>タンタイ</t>
    </rPh>
    <phoneticPr fontId="3"/>
  </si>
  <si>
    <t>宮城県</t>
  </si>
  <si>
    <t>Ｃ単体</t>
    <rPh sb="1" eb="3">
      <t>タンタイ</t>
    </rPh>
    <phoneticPr fontId="3"/>
  </si>
  <si>
    <t>秋田県</t>
  </si>
  <si>
    <t>Ａ＋Ｂ</t>
    <phoneticPr fontId="3"/>
  </si>
  <si>
    <t>山形県</t>
  </si>
  <si>
    <t>Ａ＋Ｃ</t>
    <phoneticPr fontId="3"/>
  </si>
  <si>
    <t>福島県</t>
  </si>
  <si>
    <t>Ｂ＋Ｃ</t>
    <phoneticPr fontId="3"/>
  </si>
  <si>
    <t>茨城県</t>
  </si>
  <si>
    <t>Ａ＋Ｂ＋Ｃ</t>
    <phoneticPr fontId="3"/>
  </si>
  <si>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</si>
  <si>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</si>
  <si>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</si>
  <si>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</si>
  <si>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</si>
  <si>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</si>
  <si>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</si>
  <si>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</si>
  <si>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</si>
  <si>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</si>
  <si>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</si>
  <si>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</si>
  <si>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</si>
  <si>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</si>
  <si>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</si>
  <si>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</si>
  <si>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</si>
  <si>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</si>
  <si>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</si>
  <si>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</si>
  <si>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</si>
  <si>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</si>
  <si>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</si>
  <si>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</si>
  <si>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</si>
  <si>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</si>
  <si>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</si>
  <si>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</si>
  <si>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</si>
  <si>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</si>
  <si>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</si>
  <si>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</si>
  <si>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</si>
  <si>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</si>
  <si>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</si>
  <si>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</si>
  <si>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</si>
  <si>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</si>
  <si>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</si>
  <si>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KS-1-01</t>
    <phoneticPr fontId="3"/>
  </si>
  <si>
    <t>株式会社バンザイ</t>
  </si>
  <si>
    <t xml:space="preserve">                        </t>
  </si>
  <si>
    <t>MST-nano VCI 整備ｿﾌﾄ付 OBD検査：MST-NANO-SOFT-OBD MST-NANO</t>
    <phoneticPr fontId="3"/>
  </si>
  <si>
    <t xml:space="preserve">        </t>
  </si>
  <si>
    <t>KS-1-02</t>
  </si>
  <si>
    <t>MST-nano VCI 整備ｿﾌﾄ付 OBD検査ﾘｰﾀﾞｰｾｯﾄ：MST-NANO-SOFT-OBD-R MST-NANO</t>
    <phoneticPr fontId="3"/>
  </si>
  <si>
    <t>KS-1-03</t>
  </si>
  <si>
    <t>MST-nano ﾀﾌﾞﾚｯﾄ+VCI 整備ｿﾌﾄ付　OBD検査：MST-NANO-FULL-OBD MST-NANO※令和6年4月1日～令和6年7月30日に注文が完了したものに限る</t>
    <phoneticPr fontId="3"/>
  </si>
  <si>
    <t>KS-1-04</t>
  </si>
  <si>
    <t>MST-nano ﾀﾌﾞﾚｯﾄ+VCI 整備ｿﾌﾄ付 ﾘｰﾀﾞｰｾｯﾄ：MST-NANO-FULL-OBD-R MST-NANO※令和6年4月1日～令和6年7月30日に注文が完了したものに限る</t>
    <phoneticPr fontId="3"/>
  </si>
  <si>
    <t>KS-1-05</t>
  </si>
  <si>
    <t>MST-nano ﾀﾌﾞﾚｯﾄ+VCI 整備ｿﾌﾄ付ｸﾚｰﾄﾞﾙｾｯﾄ：MST-NANO-FULL-OBD-C MST-NANO※令和6年4月1日～令和6年7月30日に注文が完了したものに限る</t>
    <phoneticPr fontId="3"/>
  </si>
  <si>
    <t>KS-1-06</t>
  </si>
  <si>
    <t>MST-nano ﾀﾌﾞﾚｯﾄ+VCI 整備ｿﾌﾄ付ﾘｰﾀﾞｰｸﾚｰﾄﾞﾙ：MST-NANO-FULL-OBD-RC MST-NANO※令和6年4月1日～令和6年7月30日に注文が完了したものに限る</t>
    <phoneticPr fontId="3"/>
  </si>
  <si>
    <t>KS-1-07</t>
  </si>
  <si>
    <t>MST-nano VCI 整備ｿﾌﾄ無OBD検査：MST-NANO-U MST-NANO※現在販売終了しております</t>
    <phoneticPr fontId="3"/>
  </si>
  <si>
    <t>KS-1-08</t>
  </si>
  <si>
    <t>MST-nano VCI 整備ｿﾌﾄ無OBD検査ﾘｰﾀﾞｰｾｯﾄ：MST-NANO-U-R MST-NANO※現在販売終了しております</t>
    <phoneticPr fontId="3"/>
  </si>
  <si>
    <t>KS-1-09</t>
  </si>
  <si>
    <t>MST-nano ﾀﾌﾞﾚｯﾄ+VCI 整備ｿﾌﾄ無OBD検査：MST-NANO-TAB MST-NANO※現在販売終了しております※令和6年4月1日～令和6年7月30日に注文が完了したものに限る</t>
    <phoneticPr fontId="3"/>
  </si>
  <si>
    <t>KS-1-10</t>
  </si>
  <si>
    <t>MST-nano ﾀﾌﾞﾚｯﾄ+VCI 整備ｿﾌﾄ無ﾘｰﾀﾞｰｾｯﾄ：MST-NANO-TAB-R MST-NANO※現在販売終了しております※令和6年4月1日～令和6年7月30日に注文が完了したものに限る</t>
    <phoneticPr fontId="3"/>
  </si>
  <si>
    <t>KS-1-11</t>
  </si>
  <si>
    <t>MST-nano ﾀﾌﾞﾚｯﾄ+VCI 整備ｿﾌﾄ無ｸﾚｰﾄﾞﾙｾｯﾄ：MST-NANO-TAB-C MST-NANO※現在販売終了しております※令和6年4月1日～令和6年7月30日に注文が完了したものに限る</t>
    <phoneticPr fontId="3"/>
  </si>
  <si>
    <t>KS-1-12</t>
  </si>
  <si>
    <t>MST-nano ﾀﾌﾞﾚｯﾄ+VCI 整備ｿﾌﾄ無ﾘｰﾀﾞｰｸﾚｰﾄﾞﾙ：MST-NANO-TAB-RC MST-NANO※現在販売終了しております※令和6年4月1日～令和6年7月30日に注文が完了したものに限る</t>
    <phoneticPr fontId="3"/>
  </si>
  <si>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</si>
  <si>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</si>
  <si>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</si>
  <si>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</si>
  <si>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</si>
  <si>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</si>
  <si>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</si>
  <si>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</si>
  <si>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</si>
  <si>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</si>
  <si>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</si>
  <si>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</si>
  <si>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</si>
  <si>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株式会社インターサポート</t>
    <phoneticPr fontId="3"/>
  </si>
  <si>
    <t>G-SCAN Z Tab Standard ZVCI ※R6年7月販売終了しております</t>
    <phoneticPr fontId="3"/>
  </si>
  <si>
    <t>KS-3-04</t>
  </si>
  <si>
    <t>G-SCAN Z Tab Entry ZVCI ※R6年7月販売終了しております</t>
    <phoneticPr fontId="3"/>
  </si>
  <si>
    <t>KS-3-05</t>
  </si>
  <si>
    <t>G-SCAN Z Tab OBD Standard ZVCI ※R6年7月販売終了しております</t>
    <phoneticPr fontId="3"/>
  </si>
  <si>
    <t>KS-3-06</t>
    <phoneticPr fontId="3"/>
  </si>
  <si>
    <t>G-SCAN Z Tab OBD Entry ZVCI ※R6年7月販売終了しております</t>
    <phoneticPr fontId="3"/>
  </si>
  <si>
    <t>KS-3-07</t>
  </si>
  <si>
    <t>G-SCAN Z Tab LV Standard ZVCI</t>
    <phoneticPr fontId="3"/>
  </si>
  <si>
    <t>KS-3-08</t>
  </si>
  <si>
    <t>G-SCAN Z Tab LV Entry ZVCI</t>
    <phoneticPr fontId="3"/>
  </si>
  <si>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</si>
  <si>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</si>
  <si>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</si>
  <si>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</si>
  <si>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</si>
  <si>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</si>
  <si>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</si>
  <si>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</si>
  <si>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</si>
  <si>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</si>
  <si>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</si>
  <si>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</si>
  <si>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</si>
  <si>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</si>
  <si>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</si>
  <si>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</si>
  <si>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</si>
  <si>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</si>
  <si>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</si>
  <si>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MST-7R OBD検査適合キット付：MST-7R-PLUS-OBD MST-7R</t>
  </si>
  <si>
    <t>KS-8-02</t>
  </si>
  <si>
    <t>MST-7R OBD検査適合ﾘｰﾀﾞｰｾｯﾄ：MST-7R-PLUS-OBD-R MST-7R</t>
  </si>
  <si>
    <t>KS-8-03</t>
  </si>
  <si>
    <t>MST-7R　ﾀﾌﾞﾚｯﾄ付 OBD検査：MST-7R-FULL-OBD MST-7R※令和6年4月1日～令和6年7月30日に注文が完了したものに限る</t>
    <phoneticPr fontId="3"/>
  </si>
  <si>
    <t>KS-8-04</t>
  </si>
  <si>
    <t>MST-7R　ﾀﾌﾞﾚｯﾄ付 OBD検査ﾘｰﾀﾞｰｾｯﾄ：MST-7R-FULL-OBD-R MST-7R※令和6年4月1日～令和6年7月30日に注文が完了したものに限る</t>
    <phoneticPr fontId="3"/>
  </si>
  <si>
    <t>KS-8-05</t>
  </si>
  <si>
    <t>MST-7R　ﾀﾌﾞﾚｯﾄ付 OBD検査ｸﾚｰﾄﾞﾙｾｯﾄ：MST-7R-FULL-OBD-C MST-7R※令和6年4月1日～令和6年7月30日に注文が完了したものに限る</t>
    <phoneticPr fontId="3"/>
  </si>
  <si>
    <t>KS-8-06</t>
  </si>
  <si>
    <t>MST-7R　ﾀﾌﾞﾚｯﾄ付 OBD検査ﾘｰﾀﾞｰｸﾚｰﾄﾞﾙｾｯﾄ：MST-7R-FULL-OBD-RC MST-7R※令和6年4月1日～令和6年7月30日に注文が完了したものに限る</t>
    <phoneticPr fontId="3"/>
  </si>
  <si>
    <t>KS-9-01</t>
  </si>
  <si>
    <t xml:space="preserve">      </t>
  </si>
  <si>
    <t>TPM-7 TPM-7</t>
  </si>
  <si>
    <t>KS-9-02</t>
  </si>
  <si>
    <t>株式会社アルティア</t>
    <phoneticPr fontId="3"/>
  </si>
  <si>
    <t>TPM-7 TPM-7</t>
    <phoneticPr fontId="3"/>
  </si>
  <si>
    <t>KS-10-01</t>
    <phoneticPr fontId="3"/>
  </si>
  <si>
    <t>G-scan 3 G-SCAN3※現在販売終了しております</t>
    <phoneticPr fontId="3"/>
  </si>
  <si>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</si>
  <si>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</si>
  <si>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</si>
  <si>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</si>
  <si>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</si>
  <si>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</si>
  <si>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</si>
  <si>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</si>
  <si>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</si>
  <si>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</si>
  <si>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</si>
  <si>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</si>
  <si>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</si>
  <si>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</si>
  <si>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</si>
  <si>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</si>
  <si>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</si>
  <si>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</si>
  <si>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</si>
  <si>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</si>
  <si>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</si>
  <si>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</si>
  <si>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</si>
  <si>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</si>
  <si>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</si>
  <si>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</si>
  <si>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</si>
  <si>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</si>
  <si>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</si>
  <si>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</si>
  <si>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</si>
  <si>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</si>
  <si>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</si>
  <si>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</si>
  <si>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</si>
  <si>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</si>
  <si>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</si>
  <si>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</si>
  <si>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</si>
  <si>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</si>
  <si>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</si>
  <si>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</si>
  <si>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</si>
  <si>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</si>
  <si>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</si>
  <si>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</si>
  <si>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</si>
  <si>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</si>
  <si>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</si>
  <si>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</si>
  <si>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</si>
  <si>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</si>
  <si>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</si>
  <si>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</si>
  <si>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</si>
  <si>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</si>
  <si>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</si>
  <si>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</si>
  <si>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</si>
  <si>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</si>
  <si>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</si>
  <si>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</si>
  <si>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</si>
  <si>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</si>
  <si>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</si>
  <si>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</si>
  <si>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</si>
  <si>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</si>
  <si>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</si>
  <si>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</si>
  <si>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</si>
  <si>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MaxiVCI V200 MaxiVCI V200</t>
    <phoneticPr fontId="3"/>
  </si>
  <si>
    <t>KS-11-36</t>
  </si>
  <si>
    <t>MaxiSYS MS906Pro MaxiVCI V200</t>
    <phoneticPr fontId="3"/>
  </si>
  <si>
    <t>KS-11-37</t>
  </si>
  <si>
    <t>MaxiSYS MS906Pro2 MaxiVCI V200※現在販売終了しております</t>
    <phoneticPr fontId="3"/>
  </si>
  <si>
    <t>KS-11-38</t>
  </si>
  <si>
    <t>MaxiSYS MS906BT MaxiVCI V200※現在販売終了しております</t>
    <phoneticPr fontId="3"/>
  </si>
  <si>
    <t>KS-11-39</t>
  </si>
  <si>
    <t>MaxiSYS MS908s MaxiVCI V200</t>
    <phoneticPr fontId="3"/>
  </si>
  <si>
    <t>KS-11-40</t>
  </si>
  <si>
    <t>MaxiSYS MS908sPro MaxiVCI V200</t>
    <phoneticPr fontId="3"/>
  </si>
  <si>
    <t>KS-11-41</t>
  </si>
  <si>
    <t>MaxiSYS Elite MaxiVCI V200</t>
    <phoneticPr fontId="3"/>
  </si>
  <si>
    <t>KS-11-42</t>
  </si>
  <si>
    <t>MaxiSYS MS908CV MaxiVCI V200</t>
    <phoneticPr fontId="3"/>
  </si>
  <si>
    <t>KS-11-43</t>
  </si>
  <si>
    <t>MaxiSYS　MS909 MaxiVCI V200</t>
    <phoneticPr fontId="3"/>
  </si>
  <si>
    <t>KS-11-44</t>
  </si>
  <si>
    <t>MaxiSYS MS919 MaxiVCI V200</t>
    <phoneticPr fontId="3"/>
  </si>
  <si>
    <t>KS-11-45</t>
  </si>
  <si>
    <t>MaxiSys　Ultra MaxiVCI V200</t>
    <phoneticPr fontId="3"/>
  </si>
  <si>
    <t>KS-11-46</t>
  </si>
  <si>
    <t>MaxiSYS MS906Pro&amp;ADAS MaxiVCI V200</t>
    <phoneticPr fontId="3"/>
  </si>
  <si>
    <t>KS-11-47</t>
  </si>
  <si>
    <t>MaxiSYS MS906BT&amp;ADAS MaxiVCI V200※現在販売終了しております</t>
    <phoneticPr fontId="3"/>
  </si>
  <si>
    <t>KS-11-48</t>
  </si>
  <si>
    <t>MaxiSYS MS908s&amp;ADAS MaxiVCI V200</t>
    <phoneticPr fontId="3"/>
  </si>
  <si>
    <t>KS-11-49</t>
  </si>
  <si>
    <t>MaxiSYS MS908sPro&amp;ADAS MaxiVCI V200</t>
    <phoneticPr fontId="3"/>
  </si>
  <si>
    <t>KS-11-50</t>
  </si>
  <si>
    <t>MaxiSYS Elite&amp;ADAS MaxiVCI V200</t>
    <phoneticPr fontId="3"/>
  </si>
  <si>
    <t>KS-11-51</t>
  </si>
  <si>
    <t>MaxiSYS　MS909&amp;ADAS MaxiVCI V200</t>
    <phoneticPr fontId="3"/>
  </si>
  <si>
    <t>KS-11-52</t>
  </si>
  <si>
    <t>MaxiSYS MS919&amp;ADAS MaxiVCI V200</t>
    <phoneticPr fontId="3"/>
  </si>
  <si>
    <t>KS-11-53</t>
  </si>
  <si>
    <t>MaxiSys　Ultra&amp;ADAS MaxiVCI V200</t>
    <phoneticPr fontId="3"/>
  </si>
  <si>
    <t>KS-11-54</t>
  </si>
  <si>
    <t>MaxiSys　ADAS MaxiVCI V200※現在販売終了しております</t>
    <phoneticPr fontId="3"/>
  </si>
  <si>
    <t>KS-11-55</t>
  </si>
  <si>
    <t>MaxiSys　MS906 MaxiVCI V200※現在販売終了しております</t>
    <phoneticPr fontId="3"/>
  </si>
  <si>
    <t>KS-11-56</t>
  </si>
  <si>
    <t>MaxiDAS　DS900 MaxiVCI V200</t>
    <phoneticPr fontId="3"/>
  </si>
  <si>
    <t>KS-11-57</t>
  </si>
  <si>
    <t>KS-11-58</t>
  </si>
  <si>
    <t>OBD検査専用ツール MaxiVCI V200</t>
    <phoneticPr fontId="3"/>
  </si>
  <si>
    <t>KS-11-59</t>
  </si>
  <si>
    <t>スマートOBD900 MaxiVCI V200</t>
    <phoneticPr fontId="3"/>
  </si>
  <si>
    <t>KS-11-60</t>
  </si>
  <si>
    <t>MaxiDas OBD900 MaxiVCI V200</t>
    <phoneticPr fontId="3"/>
  </si>
  <si>
    <t>KS-12-01</t>
  </si>
  <si>
    <t>株式会社イヤサカ</t>
  </si>
  <si>
    <t>IS-J2534 IS-J2534</t>
  </si>
  <si>
    <t xml:space="preserve">                                        </t>
  </si>
  <si>
    <t>KS-13-01</t>
    <phoneticPr fontId="3"/>
  </si>
  <si>
    <t>スナップオン・ツールズ株式会社</t>
    <phoneticPr fontId="3"/>
  </si>
  <si>
    <t>MTG5000（ANV） NANO-LC</t>
    <phoneticPr fontId="3"/>
  </si>
  <si>
    <t>KS-13-02</t>
  </si>
  <si>
    <t>iSCAN3-e NANO-LC</t>
    <phoneticPr fontId="3"/>
  </si>
  <si>
    <t>KS-13-03</t>
  </si>
  <si>
    <t>MTG5000-VCI NANO-LC</t>
    <phoneticPr fontId="3"/>
  </si>
  <si>
    <t>KS-13-04</t>
  </si>
  <si>
    <t>MTG5000-VCI-SET NANO-LC</t>
    <phoneticPr fontId="3"/>
  </si>
  <si>
    <t>KS-14-01</t>
  </si>
  <si>
    <t>DST-010（ディーラー仕様、一般購入可） DN-DST-010</t>
  </si>
  <si>
    <t>KS-15-01</t>
  </si>
  <si>
    <t>DST-i DN-VIM-003</t>
  </si>
  <si>
    <t>KS-16-01</t>
  </si>
  <si>
    <t>ヤマト自動車株式会社</t>
  </si>
  <si>
    <t>S-DMT-MS S-DMT-MS※現在販売終了しております</t>
    <phoneticPr fontId="3"/>
  </si>
  <si>
    <t>KS-16-02</t>
  </si>
  <si>
    <t>S-DMT-MS-T1 S-DMT-MS※現在販売終了しております</t>
    <phoneticPr fontId="3"/>
  </si>
  <si>
    <t>KS-16-03</t>
  </si>
  <si>
    <t>S-DMT-MS-T3 S-DMT-MS※現在販売終了しております</t>
    <phoneticPr fontId="3"/>
  </si>
  <si>
    <t>KS-17-01</t>
  </si>
  <si>
    <t>DST-i（ディーラー仕様、一般購入可） DN-VIM-101</t>
  </si>
  <si>
    <t>KS-18-01</t>
  </si>
  <si>
    <t>MTG5000-S MTG5000-S</t>
  </si>
  <si>
    <t>KS-19-01</t>
  </si>
  <si>
    <t>SSS-αⅡ SSS-αⅡ</t>
    <phoneticPr fontId="3"/>
  </si>
  <si>
    <t>KS-20-01</t>
  </si>
  <si>
    <t>DT-3300 DT-3300</t>
  </si>
  <si>
    <t>KS-21-01</t>
  </si>
  <si>
    <t>VCI-510 VCI-510</t>
  </si>
  <si>
    <t>KS-21-02</t>
  </si>
  <si>
    <t>VCI-510PCセット VCI-510</t>
    <phoneticPr fontId="3"/>
  </si>
  <si>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</si>
  <si>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</si>
  <si>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</si>
  <si>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</si>
  <si>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</si>
  <si>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</si>
  <si>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</si>
  <si>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</si>
  <si>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</si>
  <si>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</si>
  <si>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</si>
  <si>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</si>
  <si>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</si>
  <si>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</si>
  <si>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</si>
  <si>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</si>
  <si>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</si>
  <si>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KS-29-01</t>
    <phoneticPr fontId="3"/>
  </si>
  <si>
    <t>株式会社ツールプラネット</t>
    <phoneticPr fontId="3"/>
  </si>
  <si>
    <t>TPM-6 TPM-6</t>
    <phoneticPr fontId="3"/>
  </si>
  <si>
    <t>KS-29-02</t>
  </si>
  <si>
    <t>SSS-αⅢ TPM-6</t>
    <phoneticPr fontId="3"/>
  </si>
  <si>
    <t>KS-29-03</t>
  </si>
  <si>
    <t>KS-30-01</t>
  </si>
  <si>
    <t>KTS560 KTS 560</t>
  </si>
  <si>
    <t>KS-31-01</t>
  </si>
  <si>
    <t>KTS590 KTS 590</t>
  </si>
  <si>
    <t>KS-32-01</t>
    <phoneticPr fontId="3"/>
  </si>
  <si>
    <t>MTG-DUAL-TAB nanoBT</t>
    <phoneticPr fontId="3"/>
  </si>
  <si>
    <t>KS-32-02</t>
  </si>
  <si>
    <t>TPM-TAB nanoBT</t>
    <phoneticPr fontId="3"/>
  </si>
  <si>
    <t>KS-32-03</t>
  </si>
  <si>
    <t>nanoBT nanoBT</t>
    <phoneticPr fontId="3"/>
  </si>
  <si>
    <t>KS-33-01</t>
  </si>
  <si>
    <t>MST-nano2 VCI 整備ｿﾌﾄ無：_x000B_MST-NANO2-U MST-nano2</t>
  </si>
  <si>
    <t>KS-33-02</t>
  </si>
  <si>
    <t>MST-nano2 VCI 整備ｿﾌﾄ無  ﾘｰﾀﾞｰｾｯﾄ：MST-NANO2-U-R MST-nano2</t>
  </si>
  <si>
    <t>KS-33-03</t>
  </si>
  <si>
    <t>MST-nano ﾀﾌﾞﾚｯﾄ+VCI 整備ｿﾌﾄ無：MST-NANO2-TAB MST-nano2※令和6年4月1日～令和6年7月30日に注文が完了したものに限る</t>
    <phoneticPr fontId="3"/>
  </si>
  <si>
    <t>KS-33-04</t>
  </si>
  <si>
    <t>MST-nano2 VCI 整備ｿﾌﾄ無  ﾘｰﾀﾞｰｾｯﾄ：MST-NANO2-TAB-R MST-nano2※令和6年4月1日～令和6年7月30日に注文が完了したものに限る</t>
    <phoneticPr fontId="3"/>
  </si>
  <si>
    <t>KS-33-05</t>
  </si>
  <si>
    <t>MST-nano2 VCI 整備ｿﾌﾄ無 ｸﾚｰﾄﾞﾙｾｯﾄ：MST-NANO2-TAB-C MST-nano2※令和6年4月1日～令和6年7月30日に注文が完了したものに限る</t>
    <phoneticPr fontId="3"/>
  </si>
  <si>
    <t>KS-33-06</t>
  </si>
  <si>
    <t>MST-nano2 VCI 整備ｿﾌﾄ無ﾘｰﾀﾞｰｸﾚｰﾄﾞﾙ：MST-NANO2-TAB-RC MST-nano2※令和6年4月1日～令和6年7月30日に注文が完了したものに限る</t>
    <phoneticPr fontId="3"/>
  </si>
  <si>
    <t>KS-33-07</t>
  </si>
  <si>
    <t>MST-nano2 VCI 整備ｿﾌﾄ付 ：MST-NANO2-SOFT MST-nano2</t>
  </si>
  <si>
    <t>KS-33-08</t>
  </si>
  <si>
    <t>MST-nano2 VCI 整備ｿﾌﾄ付  ﾘｰﾀﾞｰｾｯﾄ：MST-NANO2-SOFT-R MST-nano2</t>
  </si>
  <si>
    <t>KS-33-09</t>
  </si>
  <si>
    <t>MST-nano2 ﾀﾌﾞﾚｯﾄ+VCI 整備ｿﾌﾄ付　OBD検査：MST-NANO2-FULL MST-nano2※令和6年4月1日～令和6年7月30日に注文が完了したものに限る</t>
    <phoneticPr fontId="3"/>
  </si>
  <si>
    <t>KS-33-10</t>
  </si>
  <si>
    <t>MST-nano2 VCI 整備ｿﾌﾄ付  ﾘｰﾀﾞｰｾｯﾄ：MST-NANO2-FULL-R MST-nano2※令和6年4月1日～令和6年7月30日に注文が完了したものに限る</t>
    <phoneticPr fontId="3"/>
  </si>
  <si>
    <t>KS-33-11</t>
  </si>
  <si>
    <t>MST-nano2 VCI 整備ｿﾌﾄ付 ｸﾚｰﾄﾞﾙｾｯﾄ：MST-NANO2-FULL-C MST-nano2※令和6年4月1日～令和6年7月30日に注文が完了したものに限る</t>
    <phoneticPr fontId="3"/>
  </si>
  <si>
    <t>KS-33-12</t>
  </si>
  <si>
    <t>MST-nano2 VCI 整備ｿﾌﾄ付ﾘｰﾀﾞｰｸﾚｰﾄﾞﾙ：MST-NANO2-FULL-RC MST-nano2※令和6年4月1日～令和6年7月30日に注文が完了したものに限る</t>
    <phoneticPr fontId="3"/>
  </si>
  <si>
    <t>KS-34-01</t>
  </si>
  <si>
    <t>IS-J2534 nano nanoWIN</t>
  </si>
  <si>
    <t>KS-34-02</t>
  </si>
  <si>
    <t>KS-34-03</t>
    <phoneticPr fontId="3"/>
  </si>
  <si>
    <t>MTG-NANO-SET nanoWIN</t>
    <phoneticPr fontId="3"/>
  </si>
  <si>
    <t>KS-34-04</t>
  </si>
  <si>
    <t>nanoWIN nanoWIN</t>
    <phoneticPr fontId="3"/>
  </si>
  <si>
    <t>KS-34-05</t>
  </si>
  <si>
    <t>KS-34-06</t>
  </si>
  <si>
    <t>SSS-T3 nanoWIN</t>
    <phoneticPr fontId="3"/>
  </si>
  <si>
    <t>KS-34-07</t>
  </si>
  <si>
    <t>T-VCI nanoWIN</t>
    <phoneticPr fontId="3"/>
  </si>
  <si>
    <t>KS-34-08</t>
  </si>
  <si>
    <t>nano-WIN nanoWIN</t>
    <phoneticPr fontId="3"/>
  </si>
  <si>
    <t>KS-36-01</t>
    <phoneticPr fontId="3"/>
  </si>
  <si>
    <t>ヤマト自動車株式会社</t>
    <phoneticPr fontId="3"/>
  </si>
  <si>
    <t>S-DMT-MD S-DMT-MD</t>
    <phoneticPr fontId="3"/>
  </si>
  <si>
    <t>KS-36-02</t>
  </si>
  <si>
    <t>S-DMT-MD-T1 S-DMT-MD</t>
    <phoneticPr fontId="3"/>
  </si>
  <si>
    <t>KS-36-03</t>
  </si>
  <si>
    <t>S-DMT-MD-T3 S-DMT-MD</t>
    <phoneticPr fontId="3"/>
  </si>
  <si>
    <t>KS-37-01</t>
    <phoneticPr fontId="3"/>
  </si>
  <si>
    <t>オーテル・インテリジェント・テクノロジー株式会社</t>
    <phoneticPr fontId="3"/>
  </si>
  <si>
    <t>MaxiVCI V200 MaxiVCI V200</t>
    <phoneticPr fontId="3"/>
  </si>
  <si>
    <t>KS-37-02</t>
  </si>
  <si>
    <t>株式会社スマートダイアグ</t>
    <phoneticPr fontId="3"/>
  </si>
  <si>
    <t>KS-37-03</t>
  </si>
  <si>
    <t>KS-37-04</t>
  </si>
  <si>
    <t>MaxiSys ULTRA-V200 MaxiVCI V200</t>
    <phoneticPr fontId="3"/>
  </si>
  <si>
    <t>KS-37-05</t>
  </si>
  <si>
    <t>MaxiSys MS919-V200 MaxiVCI V200</t>
    <phoneticPr fontId="3"/>
  </si>
  <si>
    <t>KS-37-06</t>
  </si>
  <si>
    <t>MaxiSys MS909-V200 MaxiVCI V200</t>
    <phoneticPr fontId="3"/>
  </si>
  <si>
    <t>KS-37-07</t>
  </si>
  <si>
    <t>MaxiSys MS906Pro2-V200 MaxiVCI V200</t>
    <phoneticPr fontId="3"/>
  </si>
  <si>
    <t>KS-37-08</t>
  </si>
  <si>
    <t>MaxiSys MS906Pro-V200 MaxiVCI V200</t>
    <phoneticPr fontId="3"/>
  </si>
  <si>
    <t>KS-37-09</t>
  </si>
  <si>
    <t>MaxiSys MS906Pro MaxiVCI V200</t>
    <phoneticPr fontId="3"/>
  </si>
  <si>
    <t>KS-37-10</t>
  </si>
  <si>
    <t>MaxiDas DS9002-V200 MaxiVCI V200</t>
    <phoneticPr fontId="3"/>
  </si>
  <si>
    <t>KS-37-11</t>
  </si>
  <si>
    <t>MaxiDas DS900-V200 MaxiVCI V200</t>
    <phoneticPr fontId="3"/>
  </si>
  <si>
    <t>KS-37-12</t>
  </si>
  <si>
    <t>KS-37-13</t>
  </si>
  <si>
    <t>スマートOBD906Pro MaxiVCI V200</t>
    <phoneticPr fontId="3"/>
  </si>
  <si>
    <t>KS-37-14</t>
  </si>
  <si>
    <t>MaxiSYS OBD908CV MaxiVCI V200</t>
    <phoneticPr fontId="3"/>
  </si>
  <si>
    <t>KS-37-15</t>
  </si>
  <si>
    <t>スマートOBD908CV MaxiVCI V200</t>
    <phoneticPr fontId="3"/>
  </si>
  <si>
    <t>KS-37-16</t>
  </si>
  <si>
    <t>MaxiSysOBD909 MaxiVCI V200</t>
    <phoneticPr fontId="3"/>
  </si>
  <si>
    <t>KS-37-17</t>
  </si>
  <si>
    <t>スマートOBD909 MaxiVCI V200</t>
    <phoneticPr fontId="3"/>
  </si>
  <si>
    <t>KS-37-18</t>
  </si>
  <si>
    <t>MaxiSysOBD919 MaxiVCI V200</t>
    <phoneticPr fontId="3"/>
  </si>
  <si>
    <t>KS-37-19</t>
  </si>
  <si>
    <t>スマートOBD919 MaxiVCI V200</t>
    <phoneticPr fontId="3"/>
  </si>
  <si>
    <t>KS-37-20</t>
  </si>
  <si>
    <t>MaxiSysOBDUltra MaxiVCI V200</t>
    <phoneticPr fontId="3"/>
  </si>
  <si>
    <t>KS-37-21</t>
  </si>
  <si>
    <t>スマートOBDUltra MaxiVCI V200</t>
    <phoneticPr fontId="3"/>
  </si>
  <si>
    <t>KS-37-22</t>
  </si>
  <si>
    <t>スマートOBDSD2 3社パック MaxiVCI V200</t>
    <phoneticPr fontId="3"/>
  </si>
  <si>
    <t>KS-37-23</t>
  </si>
  <si>
    <t>スマートOBDSD2 8社パック MaxiVCI V200</t>
    <phoneticPr fontId="3"/>
  </si>
  <si>
    <t>KS-37-24</t>
  </si>
  <si>
    <t>スマートOBDSD2 全社パック MaxiVCI V200</t>
    <phoneticPr fontId="3"/>
  </si>
  <si>
    <t>KS-37-25</t>
  </si>
  <si>
    <t>スマートOBDSD2 3社パックタブレットなし MaxiVCI V200</t>
    <phoneticPr fontId="3"/>
  </si>
  <si>
    <t>KS-37-26</t>
  </si>
  <si>
    <t>スマートOBDSD2 8社パックタブレットなし MaxiVCI V200</t>
    <phoneticPr fontId="3"/>
  </si>
  <si>
    <t>KS-37-27</t>
  </si>
  <si>
    <t>スマートOBDSD2 全社パックタブレットなし MaxiVCI V200</t>
    <phoneticPr fontId="3"/>
  </si>
  <si>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</si>
  <si>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</si>
  <si>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</si>
  <si>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</si>
  <si>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</si>
  <si>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</si>
  <si>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</si>
  <si>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</si>
  <si>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</si>
  <si>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</si>
  <si>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</si>
  <si>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</si>
  <si>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</si>
  <si>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</si>
  <si>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</si>
  <si>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</si>
  <si>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</si>
  <si>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</si>
  <si>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</si>
  <si>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</si>
  <si>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</si>
  <si>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有限会社G-STYLE</t>
    <phoneticPr fontId="3"/>
  </si>
  <si>
    <t>KS-37-49</t>
  </si>
  <si>
    <t>KS-37-50</t>
  </si>
  <si>
    <t>MaxiSYS MS906Pro2 MaxiVCI V200</t>
    <phoneticPr fontId="3"/>
  </si>
  <si>
    <t>KS-37-51</t>
  </si>
  <si>
    <t>MaxiSYS MS906BT MaxiVCI V200 ※現在販売終了しております</t>
    <phoneticPr fontId="3"/>
  </si>
  <si>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</si>
  <si>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</si>
  <si>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</si>
  <si>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</si>
  <si>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</si>
  <si>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</si>
  <si>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</si>
  <si>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</si>
  <si>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</si>
  <si>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</si>
  <si>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</si>
  <si>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</si>
  <si>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</si>
  <si>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</si>
  <si>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</si>
  <si>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</si>
  <si>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</si>
  <si>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</si>
  <si>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KS-38-01</t>
    <phoneticPr fontId="3"/>
  </si>
  <si>
    <t>ボッシュ株式会社</t>
    <phoneticPr fontId="3"/>
  </si>
  <si>
    <t>6516-Suzuki 6516-Suzuki</t>
    <phoneticPr fontId="3"/>
  </si>
  <si>
    <t>KS-39-01</t>
    <phoneticPr fontId="3"/>
  </si>
  <si>
    <t>Mazda-VCM-Ⅱ Mazda-VCM-Ⅱ ※現在販売終了しております</t>
    <phoneticPr fontId="3"/>
  </si>
  <si>
    <t>KS-40-01</t>
    <phoneticPr fontId="3"/>
  </si>
  <si>
    <t>G-SCAN Z Tab MS Standard ZVCI</t>
    <phoneticPr fontId="3"/>
  </si>
  <si>
    <t>KS-40-02</t>
  </si>
  <si>
    <t>G-SCAN Z Tab MS Entry ZVCI</t>
    <phoneticPr fontId="3"/>
  </si>
  <si>
    <t>KS-40-03</t>
  </si>
  <si>
    <t>G-SCAN Z Tab Standard ZVCI※現在販売終了しております</t>
    <phoneticPr fontId="3"/>
  </si>
  <si>
    <t>KS-40-04</t>
  </si>
  <si>
    <t>G-SCAN Z Tab Entry ZVCI※現在販売終了しております</t>
    <phoneticPr fontId="3"/>
  </si>
  <si>
    <t>KS-40-05</t>
  </si>
  <si>
    <t>G-SCAN Z Tab OBD Standard ZVCI※現在販売終了しております</t>
    <phoneticPr fontId="3"/>
  </si>
  <si>
    <t>KS-40-06</t>
  </si>
  <si>
    <t>G-SCAN Z Tab OBD Entry ZVCI※現在販売終了しております</t>
    <phoneticPr fontId="3"/>
  </si>
  <si>
    <t>KS-40-07</t>
  </si>
  <si>
    <t>KS-40-08</t>
  </si>
  <si>
    <t>KS-41-01</t>
    <phoneticPr fontId="3"/>
  </si>
  <si>
    <t>G-SCAN Z Tab MS Standard＋マルチアダプター ZVCI</t>
    <phoneticPr fontId="3"/>
  </si>
  <si>
    <t>KS-41-02</t>
  </si>
  <si>
    <t>G-SCAN Z Tab MS Entry＋マルチアダプター ZVCI</t>
    <phoneticPr fontId="3"/>
  </si>
  <si>
    <t>KS-41-03</t>
  </si>
  <si>
    <t>G-SCAN Z Tab LV Standard＋マルチアダプター ZVCI</t>
    <phoneticPr fontId="3"/>
  </si>
  <si>
    <t>KS-41-04</t>
  </si>
  <si>
    <t>G-SCAN Z Tab LV Entry＋マルチアダプター ZVCI</t>
    <phoneticPr fontId="3"/>
  </si>
  <si>
    <t>KS-42-01</t>
    <phoneticPr fontId="3"/>
  </si>
  <si>
    <t>株式会社TCJ</t>
  </si>
  <si>
    <t>THINKTOOL Max TKSL1L7</t>
    <phoneticPr fontId="3"/>
  </si>
  <si>
    <t>KS-42-02</t>
  </si>
  <si>
    <t>THINKTOOL Master X TKSL1L7</t>
    <phoneticPr fontId="3"/>
  </si>
  <si>
    <t>KS-42-03</t>
  </si>
  <si>
    <t>THINKTOOL VCI TKSL1L7</t>
    <phoneticPr fontId="3"/>
  </si>
  <si>
    <t>KS-43-01</t>
    <phoneticPr fontId="3"/>
  </si>
  <si>
    <t>株式会社LAUNCH</t>
  </si>
  <si>
    <t>X-431 PAD V S3001※現在販売終了しております</t>
  </si>
  <si>
    <t>KS-43-02</t>
    <phoneticPr fontId="3"/>
  </si>
  <si>
    <t>LAUNCH PAD V S3001※現在販売終了しております</t>
  </si>
  <si>
    <t>KS-44-01</t>
    <phoneticPr fontId="3"/>
  </si>
  <si>
    <t>X-431 PAD V V2.0 S4001※現在販売終了しております</t>
  </si>
  <si>
    <t>KS-44-02</t>
    <phoneticPr fontId="3"/>
  </si>
  <si>
    <t>LAUNCH PAD V V2.0 S4001※現在販売終了しております</t>
  </si>
  <si>
    <t>KS-44-03</t>
    <phoneticPr fontId="3"/>
  </si>
  <si>
    <t>X-431 PRO3 LINK S4001</t>
  </si>
  <si>
    <t>KS-44-04</t>
    <phoneticPr fontId="3"/>
  </si>
  <si>
    <t>X-431 IMMO PAD S4001</t>
  </si>
  <si>
    <t>KS-45-01</t>
    <phoneticPr fontId="3"/>
  </si>
  <si>
    <t>X-431 PAD V LINK S4001A</t>
  </si>
  <si>
    <t>KS-45-02</t>
    <phoneticPr fontId="3"/>
  </si>
  <si>
    <t>LAUNCH PAD V LINK S4001A</t>
  </si>
  <si>
    <t>KS-45-03</t>
    <phoneticPr fontId="3"/>
  </si>
  <si>
    <t>X-431 PAD Ⅶ LINK S4001A</t>
  </si>
  <si>
    <t>KS-45-04</t>
    <phoneticPr fontId="3"/>
  </si>
  <si>
    <t>X-431 PRO3 LINK S4001A</t>
  </si>
  <si>
    <t>KS-46-01</t>
    <phoneticPr fontId="3"/>
  </si>
  <si>
    <t>MST-8R MST-8R</t>
  </si>
  <si>
    <t>KS-46-02</t>
    <phoneticPr fontId="3"/>
  </si>
  <si>
    <t>MST-8R-R MST-8R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</si>
</sst>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cellStyleXfs>
  <cellXfs count="315">
    <xf numFmtId="0" fontId="0" fillId="0" borderId="0" xfId="0">
      <alignment vertical="center"/>
    </xf>
    <xf numFmtId="0" fontId="5" fillId="13" borderId="0" xfId="0" applyFont="1" applyFill="1" applyAlignment="1" applyProtection="1">
      <alignment horizontal="center" vertical="center"/>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indent="3"/>
    </xf>
    <xf numFmtId="0" fontId="1" fillId="0" borderId="0" xfId="5" applyFont="1">
      <alignment vertical="center"/>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6" fillId="10" borderId="0" xfId="0" applyFont="1" applyFill="1" applyAlignment="1" applyProtection="1">
      <alignment horizontal="center" vertical="center" wrapTex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3" fillId="11" borderId="0" xfId="0" applyFont="1" applyFill="1" applyAlignment="1">
      <alignment horizontal="left" vertical="center" wrapText="1"/>
    </xf>
    <xf numFmtId="0" fontId="23" fillId="0" borderId="0" xfId="0" applyFont="1" applyAlignment="1">
      <alignment vertical="center" wrapText="1"/>
    </xf>
    <xf numFmtId="38" fontId="32" fillId="0" borderId="0" xfId="4" applyFont="1" applyAlignment="1" applyProtection="1">
      <alignment vertical="center"/>
      <protection hidden="1"/>
    </xf>
    <xf numFmtId="0" fontId="1" fillId="0" borderId="0" xfId="5" applyFont="1" applyAlignment="1"/>
    <xf numFmtId="0" fontId="1" fillId="0" borderId="0" xfId="5" applyFont="1" applyAlignment="1">
      <alignment horizontal="left" vertical="center"/>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39"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3" fillId="6" borderId="14" xfId="0" applyFont="1" applyFill="1" applyBorder="1" applyAlignment="1" applyProtection="1">
      <alignment horizontal="center" vertical="center" shrinkToFit="1"/>
      <protection hidden="1"/>
    </xf>
    <xf numFmtId="0" fontId="23" fillId="6" borderId="20" xfId="0" applyFont="1" applyFill="1" applyBorder="1" applyAlignment="1" applyProtection="1">
      <alignment horizontal="center" vertical="center" shrinkToFit="1"/>
      <protection hidden="1"/>
    </xf>
    <xf numFmtId="0" fontId="23" fillId="6" borderId="21" xfId="0" applyFont="1" applyFill="1" applyBorder="1" applyAlignment="1" applyProtection="1">
      <alignment horizontal="center" vertical="center" shrinkToFit="1"/>
      <protection hidden="1"/>
    </xf>
    <xf numFmtId="0" fontId="23" fillId="6" borderId="22" xfId="0" applyFont="1" applyFill="1" applyBorder="1" applyAlignment="1" applyProtection="1">
      <alignment horizontal="center" vertical="center" shrinkToFi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0" fontId="23" fillId="11" borderId="0" xfId="0" applyFont="1" applyFill="1" applyAlignment="1">
      <alignment horizontal="left" vertical="center" wrapText="1"/>
    </xf>
    <xf numFmtId="0" fontId="6" fillId="11" borderId="0" xfId="0" applyFont="1" applyFill="1" applyAlignment="1">
      <alignment horizontal="left" vertical="top" wrapText="1"/>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20" fillId="5" borderId="0" xfId="3" applyFill="1" applyAlignment="1" applyProtection="1">
      <alignment horizontal="right" vertical="center" shrinkToFit="1"/>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20" fillId="8" borderId="0" xfId="3" applyFill="1" applyAlignment="1" applyProtection="1">
      <alignment horizontal="right" vertical="center" shrinkToFit="1"/>
      <protection locked="0"/>
    </xf>
    <xf numFmtId="0" fontId="23" fillId="0" borderId="0" xfId="0" applyFont="1" applyAlignment="1">
      <alignment vertical="center" wrapText="1"/>
    </xf>
    <xf numFmtId="0" fontId="30" fillId="0" borderId="5"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shrinkToFit="1"/>
      <protection hidden="1"/>
    </xf>
    <xf numFmtId="0" fontId="30" fillId="0" borderId="5"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32" fillId="0" borderId="10"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47" fillId="0" borderId="9" xfId="0" applyFont="1" applyBorder="1" applyAlignment="1" applyProtection="1">
      <alignment horizontal="center" vertical="center" shrinkToFit="1"/>
      <protection hidden="1"/>
    </xf>
    <xf numFmtId="0" fontId="47" fillId="0" borderId="11" xfId="0" applyFont="1" applyBorder="1" applyAlignment="1" applyProtection="1">
      <alignment horizontal="center"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38" fontId="32" fillId="0" borderId="0" xfId="4" applyFont="1" applyAlignment="1" applyProtection="1">
      <alignment vertical="center"/>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3" fillId="0" borderId="10" xfId="0" applyFont="1" applyBorder="1" applyAlignment="1" applyProtection="1">
      <alignment horizontal="left" vertical="center" shrinkToFit="1"/>
      <protection hidden="1"/>
    </xf>
    <xf numFmtId="0" fontId="30" fillId="0" borderId="23" xfId="0" applyFont="1" applyBorder="1" applyAlignment="1" applyProtection="1">
      <alignment horizontal="center" vertical="center" wrapText="1" shrinkToFit="1"/>
      <protection hidden="1"/>
    </xf>
    <xf numFmtId="0" fontId="30" fillId="0" borderId="24" xfId="0" applyFont="1" applyBorder="1" applyAlignment="1" applyProtection="1">
      <alignment horizontal="center" vertical="center" wrapText="1" shrinkToFit="1"/>
      <protection hidden="1"/>
    </xf>
    <xf numFmtId="0" fontId="30" fillId="0" borderId="25" xfId="0" applyFont="1" applyBorder="1" applyAlignment="1" applyProtection="1">
      <alignment horizontal="center" vertical="center" wrapText="1" shrinkToFit="1"/>
      <protection hidden="1"/>
    </xf>
    <xf numFmtId="0" fontId="30" fillId="0" borderId="16"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0" fillId="0" borderId="19" xfId="0" applyFont="1" applyBorder="1" applyAlignment="1" applyProtection="1">
      <alignment horizontal="center" vertical="center" wrapText="1" shrinkToFit="1"/>
      <protection hidden="1"/>
    </xf>
    <xf numFmtId="0" fontId="30" fillId="0" borderId="12" xfId="0" applyFont="1" applyBorder="1" applyAlignment="1" applyProtection="1">
      <alignment horizontal="center" vertical="center" wrapText="1" shrinkToFit="1"/>
      <protection hidden="1"/>
    </xf>
    <xf numFmtId="0" fontId="30" fillId="0" borderId="23"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9"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375">
    <dxf>
      <font>
        <b/>
        <i val="0"/>
      </font>
    </dxf>
    <dxf>
      <font>
        <b/>
        <i val="0"/>
      </font>
    </dxf>
    <dxf>
      <font>
        <b/>
        <i val="0"/>
      </font>
    </dxf>
    <dxf>
      <font>
        <b/>
        <i val="0"/>
      </font>
    </dxf>
    <dxf>
      <font>
        <b/>
        <i val="0"/>
      </font>
    </dxf>
    <dxf>
      <font>
        <b/>
        <i val="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heetViews>
  <sheetFormatPr defaultColWidth="9" defaultRowHeight="13.5" x14ac:dyDescent="0.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x14ac:dyDescent="0.15">
      <c r="B1" s="120">
        <v>1</v>
      </c>
    </row>
    <row r="2" spans="2:27" ht="30" customHeight="1" x14ac:dyDescent="0.15">
      <c r="B2" s="1" t="s">
        <v>0</v>
      </c>
      <c r="C2" s="1"/>
      <c r="D2" s="1"/>
      <c r="E2" s="1"/>
      <c r="F2" s="1"/>
      <c r="G2" s="1"/>
      <c r="H2" s="1"/>
      <c r="I2" s="1"/>
      <c r="J2" s="1"/>
      <c r="K2" s="1"/>
      <c r="L2" s="1"/>
      <c r="M2" s="1"/>
      <c r="N2" s="1"/>
      <c r="O2" s="1"/>
      <c r="P2" s="1"/>
      <c r="Q2" s="1"/>
      <c r="R2" s="1"/>
      <c r="S2" s="1"/>
      <c r="T2" s="1"/>
      <c r="U2" s="1"/>
      <c r="V2" s="1"/>
      <c r="W2" s="1"/>
      <c r="Y2" s="122" t="s">
        <v>1</v>
      </c>
      <c r="Z2" s="122"/>
    </row>
    <row r="3" spans="2:27" x14ac:dyDescent="0.15">
      <c r="W3" s="128" t="s">
        <v>2</v>
      </c>
      <c r="Y3" s="121" t="s">
        <v>3</v>
      </c>
    </row>
    <row r="4" spans="2:27" hidden="1" x14ac:dyDescent="0.15">
      <c r="D4" s="123" t="s">
        <v>4</v>
      </c>
    </row>
    <row r="5" spans="2:27" s="118" customFormat="1" ht="5.0999999999999996" hidden="1" customHeight="1" x14ac:dyDescent="0.15">
      <c r="D5" s="124"/>
      <c r="Y5" s="121"/>
      <c r="Z5" s="121"/>
      <c r="AA5" s="201"/>
    </row>
    <row r="6" spans="2:27" hidden="1" x14ac:dyDescent="0.15">
      <c r="D6" s="123" t="s">
        <v>5</v>
      </c>
    </row>
    <row r="7" spans="2:27" hidden="1" x14ac:dyDescent="0.15"/>
    <row r="9" spans="2:27" s="125" customFormat="1" x14ac:dyDescent="0.15">
      <c r="C9" s="125" t="s">
        <v>6</v>
      </c>
      <c r="Y9" s="121"/>
      <c r="Z9" s="121"/>
      <c r="AA9" s="202"/>
    </row>
    <row r="10" spans="2:27" s="118" customFormat="1" ht="5.0999999999999996" customHeight="1" x14ac:dyDescent="0.15">
      <c r="Y10" s="121"/>
      <c r="Z10" s="121"/>
      <c r="AA10" s="201"/>
    </row>
    <row r="11" spans="2:27" x14ac:dyDescent="0.15">
      <c r="C11" s="120" t="s">
        <v>7</v>
      </c>
    </row>
    <row r="12" spans="2:27" ht="14.25" thickBot="1" x14ac:dyDescent="0.2"/>
    <row r="13" spans="2:27" ht="14.25" thickBot="1" x14ac:dyDescent="0.2">
      <c r="C13" s="233"/>
      <c r="D13" s="234"/>
      <c r="F13" s="120" t="s">
        <v>8</v>
      </c>
    </row>
    <row r="14" spans="2:27" s="118" customFormat="1" ht="5.0999999999999996" customHeight="1" thickBot="1" x14ac:dyDescent="0.2">
      <c r="Y14" s="121"/>
      <c r="Z14" s="121"/>
      <c r="AA14" s="201"/>
    </row>
    <row r="15" spans="2:27" ht="14.25" thickBot="1" x14ac:dyDescent="0.2">
      <c r="C15" s="235"/>
      <c r="D15" s="236"/>
      <c r="F15" s="120" t="s">
        <v>9</v>
      </c>
    </row>
    <row r="16" spans="2:27" s="118" customFormat="1" ht="5.0999999999999996" customHeight="1" x14ac:dyDescent="0.15">
      <c r="Y16" s="121"/>
      <c r="Z16" s="121"/>
      <c r="AA16" s="201"/>
    </row>
    <row r="18" spans="2:27" s="118" customFormat="1" ht="5.0999999999999996" customHeight="1" x14ac:dyDescent="0.15">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01"/>
    </row>
    <row r="19" spans="2:27" x14ac:dyDescent="0.15">
      <c r="B19" s="131"/>
      <c r="C19" s="131" t="s">
        <v>10</v>
      </c>
      <c r="D19" s="131"/>
      <c r="E19" s="131"/>
      <c r="F19" s="131"/>
      <c r="G19" s="131"/>
      <c r="H19" s="131"/>
      <c r="I19" s="131"/>
      <c r="J19" s="131"/>
      <c r="K19" s="131"/>
      <c r="L19" s="131"/>
      <c r="M19" s="131"/>
      <c r="N19" s="131"/>
      <c r="O19" s="131"/>
      <c r="P19" s="131"/>
      <c r="Q19" s="131"/>
      <c r="R19" s="131"/>
      <c r="S19" s="131"/>
      <c r="T19" s="131"/>
      <c r="U19" s="131"/>
      <c r="V19" s="131"/>
      <c r="W19" s="131"/>
    </row>
    <row r="20" spans="2:27" s="118" customFormat="1" ht="5.0999999999999996" customHeight="1" x14ac:dyDescent="0.15">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01"/>
    </row>
    <row r="21" spans="2:27" ht="14.25" thickBot="1" x14ac:dyDescent="0.2">
      <c r="B21" s="131"/>
      <c r="C21" s="130"/>
      <c r="D21" s="132"/>
      <c r="E21" s="131"/>
      <c r="F21" s="131"/>
      <c r="G21" s="131"/>
      <c r="H21" s="131"/>
      <c r="I21" s="131"/>
      <c r="J21" s="131"/>
      <c r="K21" s="131"/>
      <c r="L21" s="131"/>
      <c r="M21" s="131"/>
      <c r="N21" s="131"/>
      <c r="O21" s="131"/>
      <c r="P21" s="131"/>
      <c r="Q21" s="131"/>
      <c r="R21" s="131"/>
      <c r="S21" s="131"/>
      <c r="T21" s="131"/>
      <c r="U21" s="131"/>
      <c r="V21" s="131"/>
      <c r="W21" s="131"/>
    </row>
    <row r="22" spans="2:27" ht="18" customHeight="1" thickBot="1" x14ac:dyDescent="0.2">
      <c r="B22" s="131"/>
      <c r="C22" s="133" t="s">
        <v>11</v>
      </c>
      <c r="D22" s="131" t="s">
        <v>12</v>
      </c>
      <c r="E22" s="131"/>
      <c r="F22" s="164"/>
      <c r="G22" s="131"/>
      <c r="H22" s="131" t="s">
        <v>13</v>
      </c>
      <c r="I22" s="131"/>
      <c r="J22" s="131"/>
      <c r="K22" s="131"/>
      <c r="L22" s="131"/>
      <c r="M22" s="131"/>
      <c r="N22" s="131"/>
      <c r="O22" s="131"/>
      <c r="P22" s="131"/>
      <c r="Q22" s="131"/>
      <c r="R22" s="131"/>
      <c r="S22" s="131"/>
      <c r="T22" s="131"/>
      <c r="U22" s="131"/>
      <c r="V22" s="131"/>
      <c r="W22" s="131"/>
      <c r="AA22" s="201" t="str">
        <f ca="1">中間シート!X3</f>
        <v>事業場数を選択してください。</v>
      </c>
    </row>
    <row r="23" spans="2:27" x14ac:dyDescent="0.15">
      <c r="B23" s="131"/>
      <c r="C23" s="130"/>
      <c r="D23" s="132"/>
      <c r="E23" s="131"/>
      <c r="F23" s="131"/>
      <c r="G23" s="131"/>
      <c r="H23" s="131"/>
      <c r="I23" s="131"/>
      <c r="J23" s="131"/>
      <c r="K23" s="131"/>
      <c r="L23" s="131"/>
      <c r="M23" s="131"/>
      <c r="N23" s="131"/>
      <c r="O23" s="131"/>
      <c r="P23" s="131"/>
      <c r="Q23" s="131"/>
      <c r="R23" s="131"/>
      <c r="S23" s="131"/>
      <c r="T23" s="131"/>
      <c r="U23" s="131"/>
      <c r="V23" s="131"/>
      <c r="W23" s="131"/>
    </row>
    <row r="25" spans="2:27" s="118" customFormat="1" ht="5.0999999999999996" customHeight="1" x14ac:dyDescent="0.15">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1"/>
    </row>
    <row r="26" spans="2:27" x14ac:dyDescent="0.15">
      <c r="B26" s="221"/>
      <c r="C26" s="221" t="s">
        <v>14</v>
      </c>
      <c r="D26" s="221"/>
      <c r="E26" s="221"/>
      <c r="F26" s="221"/>
      <c r="G26" s="221"/>
      <c r="H26" s="221"/>
      <c r="I26" s="221"/>
      <c r="J26" s="126"/>
      <c r="K26" s="221"/>
      <c r="L26" s="221"/>
      <c r="M26" s="221"/>
      <c r="N26" s="221"/>
      <c r="O26" s="221"/>
      <c r="P26" s="221"/>
      <c r="Q26" s="221"/>
      <c r="R26" s="221"/>
      <c r="S26" s="221"/>
      <c r="T26" s="221"/>
      <c r="U26" s="221"/>
      <c r="V26" s="221"/>
      <c r="W26" s="221"/>
    </row>
    <row r="27" spans="2:27" s="118" customFormat="1" ht="5.0999999999999996" customHeight="1" x14ac:dyDescent="0.15">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01"/>
    </row>
    <row r="28" spans="2:27"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row>
    <row r="29" spans="2:27" x14ac:dyDescent="0.15">
      <c r="B29" s="221"/>
      <c r="C29" s="221" t="s">
        <v>15</v>
      </c>
      <c r="D29" s="221"/>
      <c r="E29" s="221"/>
      <c r="F29" s="221"/>
      <c r="G29" s="221"/>
      <c r="H29" s="221"/>
      <c r="I29" s="221"/>
      <c r="J29" s="221"/>
      <c r="K29" s="221"/>
      <c r="L29" s="221"/>
      <c r="M29" s="221"/>
      <c r="N29" s="221"/>
      <c r="O29" s="221"/>
      <c r="P29" s="221"/>
      <c r="Q29" s="221"/>
      <c r="R29" s="221"/>
      <c r="S29" s="221"/>
      <c r="T29" s="221"/>
      <c r="U29" s="221"/>
      <c r="V29" s="221"/>
      <c r="W29" s="221"/>
    </row>
    <row r="30" spans="2:27" s="118" customFormat="1" ht="5.0999999999999996" customHeight="1" thickBot="1" x14ac:dyDescent="0.2">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01"/>
    </row>
    <row r="31" spans="2:27" ht="18" customHeight="1" thickBot="1" x14ac:dyDescent="0.2">
      <c r="B31" s="221"/>
      <c r="C31" s="135" t="s">
        <v>11</v>
      </c>
      <c r="D31" s="221" t="s">
        <v>16</v>
      </c>
      <c r="E31" s="221"/>
      <c r="F31" s="240"/>
      <c r="G31" s="241"/>
      <c r="H31" s="241"/>
      <c r="I31" s="241"/>
      <c r="J31" s="242"/>
      <c r="K31" s="221"/>
      <c r="L31" s="221"/>
      <c r="M31" s="221"/>
      <c r="N31" s="221"/>
      <c r="O31" s="221"/>
      <c r="P31" s="221"/>
      <c r="Q31" s="221"/>
      <c r="R31" s="221"/>
      <c r="S31" s="221"/>
      <c r="T31" s="221"/>
      <c r="U31" s="221"/>
      <c r="V31" s="221"/>
      <c r="W31" s="221"/>
      <c r="AA31" s="201" t="str">
        <f ca="1">中間シート!X4</f>
        <v>事業場名を入力してください。</v>
      </c>
    </row>
    <row r="32" spans="2:27" s="118" customFormat="1" ht="5.0999999999999996" customHeight="1" thickBot="1" x14ac:dyDescent="0.2">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01"/>
    </row>
    <row r="33" spans="2:27" ht="18" customHeight="1" thickBot="1" x14ac:dyDescent="0.2">
      <c r="B33" s="221"/>
      <c r="C33" s="135" t="s">
        <v>11</v>
      </c>
      <c r="D33" s="221" t="s">
        <v>17</v>
      </c>
      <c r="E33" s="221"/>
      <c r="F33" s="165"/>
      <c r="G33" s="136" t="s">
        <v>18</v>
      </c>
      <c r="H33" s="165"/>
      <c r="I33" s="221"/>
      <c r="J33" s="221"/>
      <c r="K33" s="221"/>
      <c r="L33" s="221"/>
      <c r="M33" s="221"/>
      <c r="N33" s="221"/>
      <c r="O33" s="221"/>
      <c r="P33" s="221"/>
      <c r="Q33" s="221"/>
      <c r="R33" s="221"/>
      <c r="S33" s="221"/>
      <c r="T33" s="221"/>
      <c r="U33" s="221"/>
      <c r="V33" s="221"/>
      <c r="W33" s="221"/>
      <c r="AA33" s="201" t="str">
        <f ca="1">中間シート!X5</f>
        <v>郵便番号を入力してください。</v>
      </c>
    </row>
    <row r="34" spans="2:27" s="118" customFormat="1" ht="5.0999999999999996" customHeight="1" thickBot="1" x14ac:dyDescent="0.2">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01"/>
    </row>
    <row r="35" spans="2:27" ht="18" customHeight="1" thickBot="1" x14ac:dyDescent="0.2">
      <c r="B35" s="221"/>
      <c r="C35" s="135" t="s">
        <v>11</v>
      </c>
      <c r="D35" s="221" t="s">
        <v>19</v>
      </c>
      <c r="E35" s="221"/>
      <c r="F35" s="64"/>
      <c r="G35" s="221"/>
      <c r="H35" s="221" t="s">
        <v>13</v>
      </c>
      <c r="I35" s="221"/>
      <c r="J35" s="221"/>
      <c r="K35" s="221"/>
      <c r="L35" s="221" t="s">
        <v>20</v>
      </c>
      <c r="M35" s="221"/>
      <c r="N35" s="221"/>
      <c r="O35" s="221"/>
      <c r="P35" s="221"/>
      <c r="Q35" s="221"/>
      <c r="R35" s="221"/>
      <c r="S35" s="221"/>
      <c r="T35" s="221"/>
      <c r="U35" s="221"/>
      <c r="V35" s="221"/>
      <c r="W35" s="221"/>
      <c r="AA35" s="201" t="str">
        <f ca="1">中間シート!X6</f>
        <v>都道府県を選択してください。</v>
      </c>
    </row>
    <row r="36" spans="2:27" s="118" customFormat="1" ht="5.0999999999999996" customHeight="1" thickBot="1" x14ac:dyDescent="0.2">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01"/>
    </row>
    <row r="37" spans="2:27" ht="18" customHeight="1" thickBot="1" x14ac:dyDescent="0.2">
      <c r="B37" s="221"/>
      <c r="C37" s="135" t="s">
        <v>11</v>
      </c>
      <c r="D37" s="221" t="s">
        <v>21</v>
      </c>
      <c r="E37" s="221"/>
      <c r="F37" s="240"/>
      <c r="G37" s="241"/>
      <c r="H37" s="241"/>
      <c r="I37" s="241"/>
      <c r="J37" s="242"/>
      <c r="K37" s="221"/>
      <c r="L37" s="221" t="s">
        <v>22</v>
      </c>
      <c r="M37" s="221"/>
      <c r="N37" s="221"/>
      <c r="O37" s="221"/>
      <c r="P37" s="221"/>
      <c r="Q37" s="221"/>
      <c r="R37" s="221"/>
      <c r="S37" s="221"/>
      <c r="T37" s="221"/>
      <c r="U37" s="221"/>
      <c r="V37" s="221"/>
      <c r="W37" s="221"/>
      <c r="AA37" s="201" t="str">
        <f ca="1">中間シート!X7</f>
        <v>市区町村を入力してください。</v>
      </c>
    </row>
    <row r="38" spans="2:27" s="118" customFormat="1" ht="5.0999999999999996" customHeight="1" thickBot="1" x14ac:dyDescent="0.2">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01"/>
    </row>
    <row r="39" spans="2:27" ht="18" customHeight="1" thickBot="1" x14ac:dyDescent="0.2">
      <c r="B39" s="221"/>
      <c r="C39" s="135" t="s">
        <v>11</v>
      </c>
      <c r="D39" s="221" t="s">
        <v>23</v>
      </c>
      <c r="E39" s="221"/>
      <c r="F39" s="243"/>
      <c r="G39" s="244"/>
      <c r="H39" s="244"/>
      <c r="I39" s="244"/>
      <c r="J39" s="245"/>
      <c r="K39" s="221"/>
      <c r="L39" s="221" t="s">
        <v>24</v>
      </c>
      <c r="M39" s="221"/>
      <c r="N39" s="221"/>
      <c r="O39" s="221"/>
      <c r="P39" s="221" t="s">
        <v>25</v>
      </c>
      <c r="Q39" s="221"/>
      <c r="R39" s="221"/>
      <c r="S39" s="221"/>
      <c r="T39" s="221"/>
      <c r="U39" s="221"/>
      <c r="V39" s="221"/>
      <c r="W39" s="221"/>
      <c r="AA39" s="201" t="str">
        <f ca="1">中間シート!X8</f>
        <v>町名地番を入力してください。</v>
      </c>
    </row>
    <row r="40" spans="2:27" s="118" customFormat="1" ht="5.0999999999999996" customHeight="1" thickBot="1" x14ac:dyDescent="0.2">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01"/>
    </row>
    <row r="41" spans="2:27" ht="18" customHeight="1" thickBot="1" x14ac:dyDescent="0.2">
      <c r="B41" s="221"/>
      <c r="C41" s="140"/>
      <c r="D41" s="221" t="s">
        <v>26</v>
      </c>
      <c r="E41" s="221"/>
      <c r="F41" s="243"/>
      <c r="G41" s="244"/>
      <c r="H41" s="244"/>
      <c r="I41" s="244"/>
      <c r="J41" s="245"/>
      <c r="K41" s="221"/>
      <c r="L41" s="221" t="s">
        <v>27</v>
      </c>
      <c r="M41" s="221"/>
      <c r="N41" s="221"/>
      <c r="O41" s="221"/>
      <c r="P41" s="221" t="s">
        <v>28</v>
      </c>
      <c r="Q41" s="221"/>
      <c r="R41" s="221"/>
      <c r="S41" s="221"/>
      <c r="T41" s="221"/>
      <c r="U41" s="221"/>
      <c r="V41" s="221"/>
      <c r="W41" s="221"/>
    </row>
    <row r="42" spans="2:27" s="118" customFormat="1" ht="5.0999999999999996" customHeight="1" x14ac:dyDescent="0.15">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01"/>
    </row>
    <row r="43" spans="2:27" x14ac:dyDescent="0.15">
      <c r="B43" s="221"/>
      <c r="C43" s="140"/>
      <c r="D43" s="221"/>
      <c r="E43" s="221"/>
      <c r="F43" s="221"/>
      <c r="G43" s="221"/>
      <c r="H43" s="221"/>
      <c r="I43" s="221"/>
      <c r="J43" s="221"/>
      <c r="K43" s="221"/>
      <c r="L43" s="221"/>
      <c r="M43" s="221"/>
      <c r="N43" s="221"/>
      <c r="O43" s="221"/>
      <c r="P43" s="221"/>
      <c r="Q43" s="221"/>
      <c r="R43" s="221"/>
      <c r="S43" s="221"/>
      <c r="T43" s="221"/>
      <c r="U43" s="221"/>
      <c r="V43" s="221"/>
      <c r="W43" s="221"/>
    </row>
    <row r="44" spans="2:27" x14ac:dyDescent="0.15">
      <c r="B44" s="221"/>
      <c r="C44" s="140"/>
      <c r="D44" s="221"/>
      <c r="E44" s="221"/>
      <c r="F44" s="221"/>
      <c r="G44" s="221"/>
      <c r="H44" s="221"/>
      <c r="I44" s="221"/>
      <c r="J44" s="221"/>
      <c r="K44" s="221"/>
      <c r="L44" s="221"/>
      <c r="M44" s="221"/>
      <c r="N44" s="221"/>
      <c r="O44" s="221"/>
      <c r="P44" s="221"/>
      <c r="Q44" s="221"/>
      <c r="R44" s="221"/>
      <c r="S44" s="221"/>
      <c r="T44" s="221"/>
      <c r="U44" s="221"/>
      <c r="V44" s="221"/>
      <c r="W44" s="221"/>
    </row>
    <row r="45" spans="2:27" x14ac:dyDescent="0.15">
      <c r="B45" s="221"/>
      <c r="C45" s="221" t="s">
        <v>29</v>
      </c>
      <c r="D45" s="221"/>
      <c r="E45" s="221"/>
      <c r="F45" s="221"/>
      <c r="G45" s="221"/>
      <c r="H45" s="221"/>
      <c r="I45" s="221"/>
      <c r="J45" s="221"/>
      <c r="K45" s="221"/>
      <c r="L45" s="221"/>
      <c r="M45" s="221"/>
      <c r="N45" s="221"/>
      <c r="O45" s="221"/>
      <c r="P45" s="221"/>
      <c r="Q45" s="221"/>
      <c r="R45" s="221"/>
      <c r="S45" s="221"/>
      <c r="T45" s="221"/>
      <c r="U45" s="221"/>
      <c r="V45" s="221"/>
      <c r="W45" s="221"/>
    </row>
    <row r="46" spans="2:27" s="118" customFormat="1" ht="5.0999999999999996" customHeight="1" x14ac:dyDescent="0.15">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1"/>
    </row>
    <row r="47" spans="2:27" x14ac:dyDescent="0.15">
      <c r="B47" s="221"/>
      <c r="C47" s="221"/>
      <c r="D47" s="134" t="s">
        <v>30</v>
      </c>
      <c r="E47" s="221"/>
      <c r="F47" s="221"/>
      <c r="G47" s="221"/>
      <c r="H47" s="221"/>
      <c r="I47" s="221"/>
      <c r="J47" s="221"/>
      <c r="K47" s="221"/>
      <c r="L47" s="221"/>
      <c r="M47" s="221"/>
      <c r="N47" s="221"/>
      <c r="O47" s="221"/>
      <c r="P47" s="221"/>
      <c r="Q47" s="221"/>
      <c r="R47" s="221"/>
      <c r="S47" s="221"/>
      <c r="T47" s="221"/>
      <c r="U47" s="221"/>
      <c r="V47" s="221"/>
      <c r="W47" s="221"/>
    </row>
    <row r="48" spans="2:27" x14ac:dyDescent="0.15">
      <c r="B48" s="221"/>
      <c r="C48" s="221"/>
      <c r="D48" s="63"/>
      <c r="E48" s="221"/>
      <c r="F48" s="221"/>
      <c r="G48" s="221"/>
      <c r="H48" s="221"/>
      <c r="I48" s="221"/>
      <c r="J48" s="221"/>
      <c r="K48" s="221"/>
      <c r="L48" s="221"/>
      <c r="M48" s="221"/>
      <c r="N48" s="221"/>
      <c r="O48" s="221"/>
      <c r="P48" s="221"/>
      <c r="Q48" s="221"/>
      <c r="R48" s="221"/>
      <c r="S48" s="221"/>
      <c r="T48" s="221"/>
      <c r="U48" s="221"/>
      <c r="V48" s="221"/>
      <c r="W48" s="221"/>
    </row>
    <row r="49" spans="2:27" x14ac:dyDescent="0.15">
      <c r="B49" s="221"/>
      <c r="C49" s="140"/>
      <c r="D49" s="221"/>
      <c r="E49" s="221"/>
      <c r="F49" s="221"/>
      <c r="G49" s="221"/>
      <c r="H49" s="221"/>
      <c r="I49" s="221"/>
      <c r="J49" s="221"/>
      <c r="K49" s="221"/>
      <c r="L49" s="221"/>
      <c r="M49" s="221"/>
      <c r="N49" s="221"/>
      <c r="O49" s="221"/>
      <c r="P49" s="221"/>
      <c r="Q49" s="221"/>
      <c r="R49" s="221"/>
      <c r="S49" s="221"/>
      <c r="T49" s="221"/>
      <c r="U49" s="221"/>
      <c r="V49" s="221"/>
      <c r="W49" s="221"/>
    </row>
    <row r="50" spans="2:27" x14ac:dyDescent="0.15">
      <c r="B50" s="221"/>
      <c r="C50" s="129" t="s">
        <v>31</v>
      </c>
      <c r="D50" s="221" t="s">
        <v>32</v>
      </c>
      <c r="E50" s="221"/>
      <c r="F50" s="221"/>
      <c r="G50" s="221"/>
      <c r="H50" s="221"/>
      <c r="I50" s="221"/>
      <c r="J50" s="221"/>
      <c r="K50" s="221"/>
      <c r="L50" s="221"/>
      <c r="M50" s="221"/>
      <c r="N50" s="221"/>
      <c r="O50" s="221"/>
      <c r="P50" s="221"/>
      <c r="Q50" s="221"/>
      <c r="R50" s="221"/>
      <c r="S50" s="221"/>
      <c r="T50" s="221"/>
      <c r="U50" s="221"/>
      <c r="V50" s="221"/>
      <c r="W50" s="221"/>
    </row>
    <row r="51" spans="2:27" s="118" customFormat="1" ht="5.0999999999999996" customHeight="1" x14ac:dyDescent="0.15">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01"/>
    </row>
    <row r="52" spans="2:27" ht="27" customHeight="1" x14ac:dyDescent="0.15">
      <c r="B52" s="221"/>
      <c r="C52" s="140"/>
      <c r="D52" s="237" t="s">
        <v>33</v>
      </c>
      <c r="E52" s="238"/>
      <c r="F52" s="238"/>
      <c r="G52" s="238"/>
      <c r="H52" s="238"/>
      <c r="I52" s="238"/>
      <c r="J52" s="238"/>
      <c r="K52" s="238"/>
      <c r="L52" s="238"/>
      <c r="M52" s="238"/>
      <c r="N52" s="238"/>
      <c r="O52" s="238"/>
      <c r="P52" s="238"/>
      <c r="Q52" s="238"/>
      <c r="R52" s="238"/>
      <c r="S52" s="238"/>
      <c r="T52" s="238"/>
      <c r="U52" s="238"/>
      <c r="V52" s="238"/>
      <c r="W52" s="221"/>
    </row>
    <row r="53" spans="2:27" ht="5.0999999999999996" customHeight="1" x14ac:dyDescent="0.15">
      <c r="B53" s="221"/>
      <c r="C53" s="140"/>
      <c r="D53" s="221"/>
      <c r="E53" s="140"/>
      <c r="F53" s="140"/>
      <c r="G53" s="221"/>
      <c r="H53" s="221"/>
      <c r="I53" s="221"/>
      <c r="J53" s="221"/>
      <c r="K53" s="221"/>
      <c r="L53" s="221"/>
      <c r="M53" s="221"/>
      <c r="N53" s="221"/>
      <c r="O53" s="221"/>
      <c r="P53" s="221"/>
      <c r="Q53" s="221"/>
      <c r="R53" s="221"/>
      <c r="S53" s="221"/>
      <c r="T53" s="221"/>
      <c r="U53" s="221"/>
      <c r="V53" s="221"/>
      <c r="W53" s="221"/>
    </row>
    <row r="54" spans="2:27" ht="27" customHeight="1" x14ac:dyDescent="0.15">
      <c r="B54" s="221"/>
      <c r="C54" s="140"/>
      <c r="D54" s="237" t="s">
        <v>34</v>
      </c>
      <c r="E54" s="237"/>
      <c r="F54" s="237"/>
      <c r="G54" s="237"/>
      <c r="H54" s="237"/>
      <c r="I54" s="237"/>
      <c r="J54" s="237"/>
      <c r="K54" s="237"/>
      <c r="L54" s="237"/>
      <c r="M54" s="237"/>
      <c r="N54" s="237"/>
      <c r="O54" s="237"/>
      <c r="P54" s="237"/>
      <c r="Q54" s="237"/>
      <c r="R54" s="237"/>
      <c r="S54" s="237"/>
      <c r="T54" s="237"/>
      <c r="U54" s="237"/>
      <c r="V54" s="237"/>
      <c r="W54" s="221"/>
    </row>
    <row r="55" spans="2:27" x14ac:dyDescent="0.15">
      <c r="B55" s="221"/>
      <c r="C55" s="140"/>
      <c r="D55" s="140"/>
      <c r="E55" s="140"/>
      <c r="F55" s="140"/>
      <c r="G55" s="221"/>
      <c r="H55" s="221"/>
      <c r="I55" s="221"/>
      <c r="J55" s="221"/>
      <c r="K55" s="221"/>
      <c r="L55" s="221"/>
      <c r="M55" s="221"/>
      <c r="N55" s="221"/>
      <c r="O55" s="221"/>
      <c r="P55" s="221"/>
      <c r="Q55" s="221"/>
      <c r="R55" s="221"/>
      <c r="S55" s="221"/>
      <c r="T55" s="221"/>
      <c r="U55" s="221"/>
      <c r="V55" s="221"/>
      <c r="W55" s="221"/>
    </row>
    <row r="56" spans="2:27" ht="49.9" customHeight="1" x14ac:dyDescent="0.15">
      <c r="B56" s="221"/>
      <c r="C56" s="140"/>
      <c r="D56" s="221"/>
      <c r="E56" s="140"/>
      <c r="F56" s="141" t="s">
        <v>35</v>
      </c>
      <c r="G56" s="221"/>
      <c r="H56" s="220" t="s">
        <v>36</v>
      </c>
      <c r="I56" s="221"/>
      <c r="J56" s="141" t="s">
        <v>37</v>
      </c>
      <c r="K56" s="221"/>
      <c r="L56" s="221"/>
      <c r="M56" s="221"/>
      <c r="N56" s="141" t="s">
        <v>38</v>
      </c>
      <c r="O56" s="221"/>
      <c r="P56" s="221"/>
      <c r="Q56" s="221"/>
      <c r="R56" s="221"/>
      <c r="S56" s="221"/>
      <c r="T56" s="221"/>
      <c r="U56" s="221"/>
      <c r="V56" s="221"/>
      <c r="W56" s="221"/>
    </row>
    <row r="57" spans="2:27" s="118" customFormat="1" ht="5.0999999999999996" customHeight="1" thickBot="1" x14ac:dyDescent="0.2">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01"/>
    </row>
    <row r="58" spans="2:27" ht="18" customHeight="1" thickBot="1" x14ac:dyDescent="0.2">
      <c r="B58" s="221"/>
      <c r="C58" s="143" t="s">
        <v>39</v>
      </c>
      <c r="D58" s="140" t="s">
        <v>40</v>
      </c>
      <c r="E58" s="140"/>
      <c r="F58" s="166" t="s">
        <v>1012</v>
      </c>
      <c r="G58" s="142"/>
      <c r="H58" s="169"/>
      <c r="I58" s="142"/>
      <c r="J58" s="230" t="str">
        <f>IFERROR(VLOOKUP($F58,補助対象機器一覧2024!$A$2:$K$254,2,FALSE),"")</f>
        <v>株式会社ツールプラネット</v>
      </c>
      <c r="K58" s="231"/>
      <c r="L58" s="232"/>
      <c r="M58" s="138"/>
      <c r="N58" s="255" t="str">
        <f>IFERROR(VLOOKUP($F58,補助対象機器一覧2024!$A$2:$K$254,7,FALSE),"")</f>
        <v>TPM-TAB nanoBT</v>
      </c>
      <c r="O58" s="256"/>
      <c r="P58" s="256"/>
      <c r="Q58" s="256"/>
      <c r="R58" s="256"/>
      <c r="S58" s="256"/>
      <c r="T58" s="257"/>
      <c r="U58" s="221"/>
      <c r="V58" s="221"/>
      <c r="W58" s="221"/>
      <c r="Y58" s="121">
        <f>IF(J58&lt;&gt;"",1,IF(H58="なし",2,0))</f>
        <v>1</v>
      </c>
      <c r="Z58" s="144" t="str">
        <f>IF(H58&lt;&gt;"","④",中間シート!P187)</f>
        <v/>
      </c>
      <c r="AA58" s="201" t="str">
        <f ca="1">中間シート!X187</f>
        <v>OK</v>
      </c>
    </row>
    <row r="59" spans="2:27" ht="14.25" thickBot="1" x14ac:dyDescent="0.2">
      <c r="B59" s="221"/>
      <c r="C59" s="140"/>
      <c r="D59" s="140"/>
      <c r="E59" s="140"/>
      <c r="F59" s="142"/>
      <c r="G59" s="142"/>
      <c r="H59" s="220"/>
      <c r="I59" s="129"/>
      <c r="J59" s="138"/>
      <c r="K59" s="138"/>
      <c r="L59" s="138"/>
      <c r="M59" s="138"/>
      <c r="N59" s="138"/>
      <c r="O59" s="138"/>
      <c r="P59" s="138"/>
      <c r="Q59" s="138"/>
      <c r="R59" s="221"/>
      <c r="S59" s="221"/>
      <c r="T59" s="221"/>
      <c r="U59" s="221"/>
      <c r="V59" s="221"/>
      <c r="W59" s="221"/>
    </row>
    <row r="60" spans="2:27" ht="18" customHeight="1" thickBot="1" x14ac:dyDescent="0.2">
      <c r="B60" s="221"/>
      <c r="C60" s="140"/>
      <c r="D60" s="140" t="s">
        <v>41</v>
      </c>
      <c r="E60" s="140"/>
      <c r="F60" s="166"/>
      <c r="G60" s="142"/>
      <c r="H60" s="169"/>
      <c r="I60" s="129"/>
      <c r="J60" s="230" t="str">
        <f>IFERROR(VLOOKUP($F60,補助対象機器一覧2024!$A$2:$K$254,2,FALSE),"")</f>
        <v/>
      </c>
      <c r="K60" s="231"/>
      <c r="L60" s="232"/>
      <c r="M60" s="138"/>
      <c r="N60" s="255" t="str">
        <f>IFERROR(VLOOKUP($F60,補助対象機器一覧2024!$A$2:$K$254,7,FALSE),"")</f>
        <v/>
      </c>
      <c r="O60" s="256"/>
      <c r="P60" s="256"/>
      <c r="Q60" s="256"/>
      <c r="R60" s="256"/>
      <c r="S60" s="256"/>
      <c r="T60" s="257"/>
      <c r="U60" s="221"/>
      <c r="V60" s="221"/>
      <c r="W60" s="221"/>
      <c r="Y60" s="121">
        <f>IF(J60&lt;&gt;"",1,IF(H60="なし",2,0))</f>
        <v>0</v>
      </c>
      <c r="Z60" s="144" t="str">
        <f>IF(H60&lt;&gt;"","④",中間シート!P188)</f>
        <v/>
      </c>
      <c r="AA60" s="201" t="str">
        <f ca="1">中間シート!X188</f>
        <v/>
      </c>
    </row>
    <row r="61" spans="2:27" ht="14.25" thickBot="1" x14ac:dyDescent="0.2">
      <c r="B61" s="221"/>
      <c r="C61" s="140"/>
      <c r="D61" s="140"/>
      <c r="E61" s="140"/>
      <c r="F61" s="142"/>
      <c r="G61" s="142"/>
      <c r="H61" s="220"/>
      <c r="I61" s="129"/>
      <c r="J61" s="138"/>
      <c r="K61" s="138"/>
      <c r="L61" s="138"/>
      <c r="M61" s="138"/>
      <c r="N61" s="138"/>
      <c r="O61" s="138"/>
      <c r="P61" s="138"/>
      <c r="Q61" s="138"/>
      <c r="R61" s="221"/>
      <c r="S61" s="221"/>
      <c r="T61" s="221"/>
      <c r="U61" s="221"/>
      <c r="V61" s="221"/>
      <c r="W61" s="221"/>
    </row>
    <row r="62" spans="2:27" ht="18" customHeight="1" thickBot="1" x14ac:dyDescent="0.2">
      <c r="B62" s="221"/>
      <c r="C62" s="140"/>
      <c r="D62" s="145" t="s">
        <v>42</v>
      </c>
      <c r="E62" s="140"/>
      <c r="F62" s="166"/>
      <c r="G62" s="146"/>
      <c r="H62" s="169"/>
      <c r="I62" s="129"/>
      <c r="J62" s="230" t="str">
        <f>IFERROR(VLOOKUP($F62,補助対象機器一覧2024!$A$2:$K$254,2,FALSE),"")</f>
        <v/>
      </c>
      <c r="K62" s="231"/>
      <c r="L62" s="232"/>
      <c r="M62" s="138"/>
      <c r="N62" s="255" t="str">
        <f>IFERROR(VLOOKUP($F62,補助対象機器一覧2024!$A$2:$K$254,7,FALSE),"")</f>
        <v/>
      </c>
      <c r="O62" s="256"/>
      <c r="P62" s="256"/>
      <c r="Q62" s="256"/>
      <c r="R62" s="256"/>
      <c r="S62" s="256"/>
      <c r="T62" s="257"/>
      <c r="U62" s="221"/>
      <c r="V62" s="221"/>
      <c r="W62" s="221"/>
      <c r="Y62" s="121">
        <f>IF(J62&lt;&gt;"",1,IF(H62="なし",2,0))</f>
        <v>0</v>
      </c>
      <c r="Z62" s="144" t="str">
        <f>IF(H62&lt;&gt;"","④",中間シート!P189)</f>
        <v/>
      </c>
      <c r="AA62" s="201" t="str">
        <f ca="1">中間シート!X189</f>
        <v/>
      </c>
    </row>
    <row r="63" spans="2:27" ht="27" customHeight="1" x14ac:dyDescent="0.15">
      <c r="B63" s="221"/>
      <c r="C63" s="147"/>
      <c r="D63" s="221"/>
      <c r="E63" s="221"/>
      <c r="F63" s="221"/>
      <c r="G63" s="221"/>
      <c r="H63" s="220"/>
      <c r="I63" s="221"/>
      <c r="J63" s="221"/>
      <c r="K63" s="221"/>
      <c r="L63" s="221"/>
      <c r="M63" s="221"/>
      <c r="N63" s="221"/>
      <c r="O63" s="221"/>
      <c r="P63" s="221"/>
      <c r="Q63" s="221"/>
      <c r="R63" s="221"/>
      <c r="S63" s="221"/>
      <c r="T63" s="221"/>
      <c r="U63" s="221"/>
      <c r="V63" s="221"/>
      <c r="W63" s="221"/>
    </row>
    <row r="64" spans="2:27" x14ac:dyDescent="0.15">
      <c r="B64" s="221"/>
      <c r="C64" s="142" t="s">
        <v>43</v>
      </c>
      <c r="D64" s="221"/>
      <c r="E64" s="221"/>
      <c r="F64" s="221"/>
      <c r="G64" s="221"/>
      <c r="H64" s="221"/>
      <c r="I64" s="221"/>
      <c r="J64" s="221"/>
      <c r="K64" s="221"/>
      <c r="L64" s="221"/>
      <c r="M64" s="221"/>
      <c r="N64" s="221"/>
      <c r="O64" s="221"/>
      <c r="P64" s="221"/>
      <c r="Q64" s="221"/>
      <c r="R64" s="221"/>
      <c r="S64" s="221"/>
      <c r="T64" s="221"/>
      <c r="U64" s="221"/>
      <c r="V64" s="221"/>
      <c r="W64" s="221"/>
    </row>
    <row r="65" spans="2:27" ht="5.0999999999999996" customHeight="1"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row>
    <row r="66" spans="2:27" s="118" customFormat="1" ht="13.5" customHeight="1" x14ac:dyDescent="0.15">
      <c r="B66" s="126"/>
      <c r="C66" s="126"/>
      <c r="D66" s="221" t="s">
        <v>44</v>
      </c>
      <c r="E66" s="126"/>
      <c r="F66" s="126"/>
      <c r="G66" s="126"/>
      <c r="H66" s="126"/>
      <c r="I66" s="126"/>
      <c r="J66" s="126"/>
      <c r="K66" s="221"/>
      <c r="L66" s="126"/>
      <c r="M66" s="126"/>
      <c r="N66" s="126"/>
      <c r="O66" s="126"/>
      <c r="P66" s="126"/>
      <c r="Q66" s="126"/>
      <c r="R66" s="126"/>
      <c r="S66" s="126"/>
      <c r="T66" s="126"/>
      <c r="U66" s="126"/>
      <c r="V66" s="126"/>
      <c r="W66" s="126"/>
      <c r="Y66" s="127"/>
      <c r="Z66" s="127"/>
      <c r="AA66" s="201"/>
    </row>
    <row r="67" spans="2:27" x14ac:dyDescent="0.15">
      <c r="B67" s="221"/>
      <c r="C67" s="126"/>
      <c r="D67" s="221" t="s">
        <v>45</v>
      </c>
      <c r="E67" s="221"/>
      <c r="F67" s="221"/>
      <c r="G67" s="221"/>
      <c r="H67" s="221"/>
      <c r="I67" s="221"/>
      <c r="J67" s="221"/>
      <c r="K67" s="221"/>
      <c r="L67" s="221"/>
      <c r="M67" s="221"/>
      <c r="N67" s="221"/>
      <c r="O67" s="221"/>
      <c r="P67" s="221"/>
      <c r="Q67" s="221"/>
      <c r="R67" s="221"/>
      <c r="S67" s="221"/>
      <c r="T67" s="221"/>
      <c r="U67" s="221"/>
      <c r="V67" s="221"/>
      <c r="W67" s="221"/>
    </row>
    <row r="68" spans="2:27" x14ac:dyDescent="0.15">
      <c r="B68" s="221"/>
      <c r="C68" s="140"/>
      <c r="D68" s="221" t="s">
        <v>46</v>
      </c>
      <c r="E68" s="221"/>
      <c r="F68" s="221"/>
      <c r="G68" s="221"/>
      <c r="H68" s="221"/>
      <c r="I68" s="221"/>
      <c r="J68" s="221"/>
      <c r="K68" s="221"/>
      <c r="L68" s="221"/>
      <c r="M68" s="221"/>
      <c r="N68" s="221"/>
      <c r="O68" s="221"/>
      <c r="P68" s="221"/>
      <c r="Q68" s="221"/>
      <c r="R68" s="221"/>
      <c r="S68" s="221"/>
      <c r="T68" s="221"/>
      <c r="U68" s="221"/>
      <c r="V68" s="221"/>
      <c r="W68" s="221"/>
    </row>
    <row r="69" spans="2:27" x14ac:dyDescent="0.15">
      <c r="B69" s="221"/>
      <c r="C69" s="140"/>
      <c r="D69" s="221"/>
      <c r="E69" s="221"/>
      <c r="F69" s="221"/>
      <c r="G69" s="221"/>
      <c r="H69" s="221"/>
      <c r="I69" s="221"/>
      <c r="J69" s="221"/>
      <c r="K69" s="221"/>
      <c r="L69" s="221"/>
      <c r="M69" s="221"/>
      <c r="N69" s="221"/>
      <c r="O69" s="221"/>
      <c r="P69" s="221"/>
      <c r="Q69" s="221"/>
      <c r="R69" s="221"/>
      <c r="S69" s="221"/>
      <c r="T69" s="221"/>
      <c r="U69" s="221"/>
      <c r="V69" s="221"/>
      <c r="W69" s="221"/>
    </row>
    <row r="70" spans="2:27" x14ac:dyDescent="0.15">
      <c r="B70" s="221"/>
      <c r="C70" s="140"/>
      <c r="D70" s="221" t="s">
        <v>47</v>
      </c>
      <c r="E70" s="221"/>
      <c r="F70" s="221"/>
      <c r="G70" s="221"/>
      <c r="H70" s="221"/>
      <c r="I70" s="221"/>
      <c r="J70" s="221"/>
      <c r="K70" s="221"/>
      <c r="L70" s="221"/>
      <c r="M70" s="221"/>
      <c r="N70" s="221"/>
      <c r="O70" s="221"/>
      <c r="P70" s="221"/>
      <c r="Q70" s="221"/>
      <c r="R70" s="221"/>
      <c r="S70" s="221"/>
      <c r="T70" s="221"/>
      <c r="U70" s="221"/>
      <c r="V70" s="221"/>
      <c r="W70" s="221"/>
    </row>
    <row r="71" spans="2:27" x14ac:dyDescent="0.15">
      <c r="B71" s="221"/>
      <c r="C71" s="140"/>
      <c r="D71" s="221" t="s">
        <v>48</v>
      </c>
      <c r="E71" s="221"/>
      <c r="F71" s="221"/>
      <c r="G71" s="221"/>
      <c r="H71" s="221"/>
      <c r="I71" s="221"/>
      <c r="J71" s="221"/>
      <c r="K71" s="221"/>
      <c r="L71" s="221"/>
      <c r="M71" s="221"/>
      <c r="N71" s="221"/>
      <c r="O71" s="221"/>
      <c r="P71" s="221"/>
      <c r="Q71" s="221"/>
      <c r="R71" s="221"/>
      <c r="S71" s="221"/>
      <c r="T71" s="221"/>
      <c r="U71" s="221"/>
      <c r="V71" s="221"/>
      <c r="W71" s="221"/>
      <c r="AA71" s="239" t="str">
        <f ca="1">中間シート!X373</f>
        <v>機器毎に入力すると
補助事業に要する経費、スキャンツールの価格、情報端末価格の合計金額、
補助対象経費、補助金の額が自動で表示されます。</v>
      </c>
    </row>
    <row r="72" spans="2:27" x14ac:dyDescent="0.15">
      <c r="B72" s="221"/>
      <c r="C72" s="140"/>
      <c r="D72" s="140" t="s">
        <v>49</v>
      </c>
      <c r="E72" s="221"/>
      <c r="F72" s="221"/>
      <c r="G72" s="221"/>
      <c r="H72" s="221"/>
      <c r="I72" s="221"/>
      <c r="J72" s="221"/>
      <c r="K72" s="221"/>
      <c r="L72" s="221"/>
      <c r="M72" s="221"/>
      <c r="N72" s="221"/>
      <c r="O72" s="221"/>
      <c r="P72" s="221"/>
      <c r="Q72" s="221"/>
      <c r="R72" s="221"/>
      <c r="S72" s="221"/>
      <c r="T72" s="221"/>
      <c r="U72" s="221"/>
      <c r="V72" s="221"/>
      <c r="W72" s="221"/>
      <c r="AA72" s="239"/>
    </row>
    <row r="73" spans="2:27" ht="5.0999999999999996" customHeight="1" x14ac:dyDescent="0.15">
      <c r="B73" s="221"/>
      <c r="C73" s="140"/>
      <c r="D73" s="140"/>
      <c r="E73" s="221"/>
      <c r="F73" s="221"/>
      <c r="G73" s="221"/>
      <c r="H73" s="221"/>
      <c r="I73" s="221"/>
      <c r="J73" s="221"/>
      <c r="K73" s="221"/>
      <c r="L73" s="221"/>
      <c r="M73" s="221"/>
      <c r="N73" s="221"/>
      <c r="O73" s="221"/>
      <c r="P73" s="221"/>
      <c r="Q73" s="221"/>
      <c r="R73" s="221"/>
      <c r="S73" s="221"/>
      <c r="T73" s="221"/>
      <c r="U73" s="221"/>
      <c r="V73" s="221"/>
      <c r="W73" s="221"/>
      <c r="AA73" s="239"/>
    </row>
    <row r="74" spans="2:27" ht="13.5" customHeight="1" x14ac:dyDescent="0.15">
      <c r="B74" s="221"/>
      <c r="C74" s="140"/>
      <c r="D74" s="221"/>
      <c r="E74" s="221"/>
      <c r="F74" s="221"/>
      <c r="G74" s="221"/>
      <c r="H74" s="221"/>
      <c r="I74" s="148"/>
      <c r="J74" s="148"/>
      <c r="K74" s="148"/>
      <c r="L74" s="148"/>
      <c r="M74" s="149"/>
      <c r="N74" s="221"/>
      <c r="O74" s="221"/>
      <c r="P74" s="221"/>
      <c r="Q74" s="221"/>
      <c r="R74" s="221"/>
      <c r="S74" s="221"/>
      <c r="T74" s="221"/>
      <c r="U74" s="221"/>
      <c r="V74" s="221"/>
      <c r="W74" s="221"/>
      <c r="AA74" s="239"/>
    </row>
    <row r="75" spans="2:27" x14ac:dyDescent="0.15">
      <c r="B75" s="221"/>
      <c r="C75" s="221"/>
      <c r="D75" s="221" t="s">
        <v>50</v>
      </c>
      <c r="E75" s="221"/>
      <c r="F75" s="221"/>
      <c r="G75" s="221"/>
      <c r="H75" s="221"/>
      <c r="I75" s="221"/>
      <c r="J75" s="221"/>
      <c r="K75" s="221"/>
      <c r="L75" s="221"/>
      <c r="M75" s="221"/>
      <c r="N75" s="221"/>
      <c r="O75" s="221"/>
      <c r="P75" s="221"/>
      <c r="Q75" s="221"/>
      <c r="R75" s="221"/>
      <c r="S75" s="221"/>
      <c r="T75" s="221"/>
      <c r="U75" s="221"/>
      <c r="V75" s="221"/>
      <c r="W75" s="221"/>
      <c r="AA75" s="239"/>
    </row>
    <row r="76" spans="2:27" s="118" customFormat="1" ht="13.5" customHeight="1" x14ac:dyDescent="0.15">
      <c r="B76" s="126"/>
      <c r="C76" s="126"/>
      <c r="D76" s="134" t="s">
        <v>51</v>
      </c>
      <c r="E76" s="126"/>
      <c r="F76" s="126"/>
      <c r="G76" s="126"/>
      <c r="H76" s="126"/>
      <c r="I76" s="126"/>
      <c r="J76" s="126"/>
      <c r="K76" s="221"/>
      <c r="L76" s="221"/>
      <c r="M76" s="126"/>
      <c r="N76" s="126"/>
      <c r="O76" s="126"/>
      <c r="P76" s="126"/>
      <c r="Q76" s="126"/>
      <c r="R76" s="126"/>
      <c r="S76" s="126"/>
      <c r="T76" s="126"/>
      <c r="U76" s="126"/>
      <c r="V76" s="126"/>
      <c r="W76" s="126"/>
      <c r="Y76" s="127"/>
      <c r="Z76" s="127"/>
      <c r="AA76" s="239"/>
    </row>
    <row r="77" spans="2:27" x14ac:dyDescent="0.15">
      <c r="B77" s="221"/>
      <c r="C77" s="221"/>
      <c r="D77" s="221"/>
      <c r="E77" s="221"/>
      <c r="F77" s="221"/>
      <c r="G77" s="221"/>
      <c r="H77" s="221"/>
      <c r="I77" s="221"/>
      <c r="J77" s="221"/>
      <c r="K77" s="221"/>
      <c r="L77" s="221"/>
      <c r="M77" s="150"/>
      <c r="N77" s="150"/>
      <c r="O77" s="150"/>
      <c r="P77" s="150"/>
      <c r="Q77" s="150"/>
      <c r="R77" s="150"/>
      <c r="S77" s="221"/>
      <c r="T77" s="221"/>
      <c r="U77" s="221"/>
      <c r="V77" s="221"/>
      <c r="W77" s="221"/>
      <c r="AA77" s="239"/>
    </row>
    <row r="78" spans="2:27" s="155" customFormat="1" ht="31.5" customHeight="1" x14ac:dyDescent="0.15">
      <c r="B78" s="221"/>
      <c r="C78" s="151"/>
      <c r="D78" s="220"/>
      <c r="E78" s="222"/>
      <c r="F78" s="251" t="s">
        <v>52</v>
      </c>
      <c r="G78" s="251"/>
      <c r="H78" s="251"/>
      <c r="I78" s="220"/>
      <c r="J78" s="152" t="s">
        <v>53</v>
      </c>
      <c r="K78" s="152"/>
      <c r="L78" s="152" t="s">
        <v>54</v>
      </c>
      <c r="M78" s="152"/>
      <c r="N78" s="152" t="s">
        <v>55</v>
      </c>
      <c r="O78" s="152"/>
      <c r="P78" s="153" t="s">
        <v>56</v>
      </c>
      <c r="Q78" s="140"/>
      <c r="R78" s="153" t="s">
        <v>57</v>
      </c>
      <c r="S78" s="153"/>
      <c r="T78" s="154" t="s">
        <v>58</v>
      </c>
      <c r="U78" s="140"/>
      <c r="V78" s="153" t="s">
        <v>59</v>
      </c>
      <c r="W78" s="221"/>
      <c r="Y78" s="156" t="s">
        <v>60</v>
      </c>
      <c r="Z78" s="156" t="s">
        <v>61</v>
      </c>
      <c r="AA78" s="239"/>
    </row>
    <row r="79" spans="2:27" s="118" customFormat="1" ht="5.0999999999999996" customHeight="1" thickBot="1" x14ac:dyDescent="0.2">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x14ac:dyDescent="0.2">
      <c r="B80" s="221"/>
      <c r="C80" s="135" t="s">
        <v>11</v>
      </c>
      <c r="D80" s="140" t="s">
        <v>40</v>
      </c>
      <c r="E80" s="221"/>
      <c r="F80" s="248"/>
      <c r="G80" s="249"/>
      <c r="H80" s="250"/>
      <c r="I80" s="221"/>
      <c r="J80" s="15"/>
      <c r="K80" s="157"/>
      <c r="L80" s="15"/>
      <c r="M80" s="157"/>
      <c r="N80" s="15"/>
      <c r="O80" s="157"/>
      <c r="P80" s="158">
        <f>中間シート!D373</f>
        <v>0</v>
      </c>
      <c r="Q80" s="221"/>
      <c r="R80" s="158">
        <f>中間シート!G373</f>
        <v>0</v>
      </c>
      <c r="S80" s="221"/>
      <c r="T80" s="159" t="s">
        <v>62</v>
      </c>
      <c r="U80" s="221"/>
      <c r="V80" s="158">
        <f>中間シート!H373</f>
        <v>0</v>
      </c>
      <c r="W80" s="221"/>
      <c r="Y80" s="121">
        <v>1</v>
      </c>
      <c r="Z80" s="121">
        <f>IF(F80="含まれている",1,IF(F80="含まれていない",2,0))</f>
        <v>0</v>
      </c>
      <c r="AA80" s="119" t="str">
        <f ca="1">中間シート!X281</f>
        <v>含まれている、または含まれていないを選択してください。</v>
      </c>
    </row>
    <row r="81" spans="2:27" s="118" customFormat="1" ht="5.0999999999999996" customHeight="1" thickBot="1" x14ac:dyDescent="0.2">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x14ac:dyDescent="0.2">
      <c r="B82" s="221"/>
      <c r="C82" s="221"/>
      <c r="D82" s="140" t="s">
        <v>41</v>
      </c>
      <c r="E82" s="221"/>
      <c r="F82" s="248"/>
      <c r="G82" s="249"/>
      <c r="H82" s="250"/>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x14ac:dyDescent="0.2">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x14ac:dyDescent="0.2">
      <c r="B84" s="221"/>
      <c r="C84" s="221"/>
      <c r="D84" s="145" t="s">
        <v>42</v>
      </c>
      <c r="E84" s="221"/>
      <c r="F84" s="248"/>
      <c r="G84" s="249"/>
      <c r="H84" s="250"/>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x14ac:dyDescent="0.15">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row>
    <row r="88" spans="2:27"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row>
    <row r="89" spans="2:27"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row>
    <row r="90" spans="2:27" s="118" customFormat="1" ht="5.0999999999999996" customHeight="1" x14ac:dyDescent="0.15">
      <c r="B90" s="252" t="s">
        <v>63</v>
      </c>
      <c r="C90" s="252"/>
      <c r="D90" s="252"/>
      <c r="E90" s="252"/>
      <c r="F90" s="252"/>
      <c r="G90" s="252"/>
      <c r="H90" s="252"/>
      <c r="I90" s="252"/>
      <c r="J90" s="252"/>
      <c r="K90" s="252"/>
      <c r="L90" s="252"/>
      <c r="M90" s="252"/>
      <c r="N90" s="252"/>
      <c r="O90" s="252"/>
      <c r="P90" s="252"/>
      <c r="Q90" s="252"/>
      <c r="R90" s="252"/>
      <c r="S90" s="252"/>
      <c r="T90" s="252"/>
      <c r="U90" s="252"/>
      <c r="V90" s="252"/>
      <c r="W90" s="252"/>
      <c r="Y90" s="127"/>
      <c r="Z90" s="127"/>
      <c r="AA90" s="201"/>
    </row>
    <row r="91" spans="2:27" x14ac:dyDescent="0.15">
      <c r="B91" s="252"/>
      <c r="C91" s="252"/>
      <c r="D91" s="252"/>
      <c r="E91" s="252"/>
      <c r="F91" s="252"/>
      <c r="G91" s="252"/>
      <c r="H91" s="252"/>
      <c r="I91" s="252"/>
      <c r="J91" s="252"/>
      <c r="K91" s="252"/>
      <c r="L91" s="252"/>
      <c r="M91" s="252"/>
      <c r="N91" s="252"/>
      <c r="O91" s="252"/>
      <c r="P91" s="252"/>
      <c r="Q91" s="252"/>
      <c r="R91" s="252"/>
      <c r="S91" s="252"/>
      <c r="T91" s="252"/>
      <c r="U91" s="252"/>
      <c r="V91" s="252"/>
      <c r="W91" s="252"/>
    </row>
    <row r="92" spans="2:27" s="118" customFormat="1" ht="5.0999999999999996" customHeight="1" x14ac:dyDescent="0.15">
      <c r="B92" s="252"/>
      <c r="C92" s="252"/>
      <c r="D92" s="252"/>
      <c r="E92" s="252"/>
      <c r="F92" s="252"/>
      <c r="G92" s="252"/>
      <c r="H92" s="252"/>
      <c r="I92" s="252"/>
      <c r="J92" s="252"/>
      <c r="K92" s="252"/>
      <c r="L92" s="252"/>
      <c r="M92" s="252"/>
      <c r="N92" s="252"/>
      <c r="O92" s="252"/>
      <c r="P92" s="252"/>
      <c r="Q92" s="252"/>
      <c r="R92" s="252"/>
      <c r="S92" s="252"/>
      <c r="T92" s="252"/>
      <c r="U92" s="252"/>
      <c r="V92" s="252"/>
      <c r="W92" s="252"/>
      <c r="Y92" s="127"/>
      <c r="Z92" s="127"/>
      <c r="AA92" s="201"/>
    </row>
    <row r="93" spans="2:27"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row>
    <row r="96" spans="2:27" s="118" customFormat="1" ht="5.0999999999999996" customHeight="1" x14ac:dyDescent="0.15">
      <c r="B96" s="253" t="s">
        <v>64</v>
      </c>
      <c r="C96" s="254"/>
      <c r="D96" s="254"/>
      <c r="E96" s="254"/>
      <c r="F96" s="254"/>
      <c r="G96" s="254"/>
      <c r="H96" s="254"/>
      <c r="I96" s="254"/>
      <c r="J96" s="254"/>
      <c r="K96" s="254"/>
      <c r="L96" s="254"/>
      <c r="M96" s="254"/>
      <c r="N96" s="254"/>
      <c r="O96" s="254"/>
      <c r="P96" s="254"/>
      <c r="Q96" s="254"/>
      <c r="R96" s="254"/>
      <c r="S96" s="254"/>
      <c r="T96" s="254"/>
      <c r="U96" s="254"/>
      <c r="V96" s="254"/>
      <c r="W96" s="254"/>
      <c r="Y96" s="127"/>
      <c r="Z96" s="127"/>
      <c r="AA96" s="201"/>
    </row>
    <row r="97" spans="1:27" s="118" customFormat="1" ht="45" customHeight="1" x14ac:dyDescent="0.15">
      <c r="B97" s="254"/>
      <c r="C97" s="254"/>
      <c r="D97" s="254"/>
      <c r="E97" s="254"/>
      <c r="F97" s="254"/>
      <c r="G97" s="254"/>
      <c r="H97" s="254"/>
      <c r="I97" s="254"/>
      <c r="J97" s="254"/>
      <c r="K97" s="254"/>
      <c r="L97" s="254"/>
      <c r="M97" s="254"/>
      <c r="N97" s="254"/>
      <c r="O97" s="254"/>
      <c r="P97" s="254"/>
      <c r="Q97" s="254"/>
      <c r="R97" s="254"/>
      <c r="S97" s="254"/>
      <c r="T97" s="254"/>
      <c r="U97" s="254"/>
      <c r="V97" s="254"/>
      <c r="W97" s="254"/>
      <c r="Y97" s="127"/>
      <c r="Z97" s="127"/>
      <c r="AA97" s="201"/>
    </row>
    <row r="98" spans="1:27" s="118" customFormat="1" ht="5.0999999999999996" customHeight="1" x14ac:dyDescent="0.15">
      <c r="B98" s="254"/>
      <c r="C98" s="254"/>
      <c r="D98" s="254"/>
      <c r="E98" s="254"/>
      <c r="F98" s="254"/>
      <c r="G98" s="254"/>
      <c r="H98" s="254"/>
      <c r="I98" s="254"/>
      <c r="J98" s="254"/>
      <c r="K98" s="254"/>
      <c r="L98" s="254"/>
      <c r="M98" s="254"/>
      <c r="N98" s="254"/>
      <c r="O98" s="254"/>
      <c r="P98" s="254"/>
      <c r="Q98" s="254"/>
      <c r="R98" s="254"/>
      <c r="S98" s="254"/>
      <c r="T98" s="254"/>
      <c r="U98" s="254"/>
      <c r="V98" s="254"/>
      <c r="W98" s="254"/>
      <c r="Y98" s="127"/>
      <c r="Z98" s="127"/>
      <c r="AA98" s="201"/>
    </row>
    <row r="100" spans="1:27" hidden="1" x14ac:dyDescent="0.15">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18" customFormat="1" ht="5.0999999999999996" customHeight="1" x14ac:dyDescent="0.15">
      <c r="A101" s="120"/>
      <c r="B101" s="120"/>
      <c r="C101" s="120"/>
      <c r="Y101" s="127"/>
      <c r="Z101" s="127"/>
      <c r="AA101" s="201"/>
    </row>
    <row r="102" spans="1:27" x14ac:dyDescent="0.15">
      <c r="D102" s="162"/>
    </row>
    <row r="103" spans="1:27" s="118" customFormat="1" ht="5.0999999999999996" customHeight="1" x14ac:dyDescent="0.15">
      <c r="A103" s="120"/>
      <c r="B103" s="120"/>
      <c r="C103" s="120"/>
      <c r="D103" s="163"/>
      <c r="Y103" s="127"/>
      <c r="Z103" s="127"/>
      <c r="AA103" s="201"/>
    </row>
    <row r="104" spans="1:27" x14ac:dyDescent="0.15">
      <c r="D104" s="162"/>
    </row>
    <row r="105" spans="1:27" hidden="1" x14ac:dyDescent="0.15"/>
    <row r="106" spans="1:27" x14ac:dyDescent="0.15">
      <c r="D106" s="194"/>
    </row>
    <row r="107" spans="1:27" s="118" customFormat="1" ht="5.0999999999999996" customHeight="1" x14ac:dyDescent="0.15">
      <c r="B107" s="246" t="s">
        <v>65</v>
      </c>
      <c r="C107" s="247"/>
      <c r="D107" s="247"/>
      <c r="E107" s="247"/>
      <c r="F107" s="247"/>
      <c r="G107" s="247"/>
      <c r="H107" s="247"/>
      <c r="I107" s="247"/>
      <c r="J107" s="247"/>
      <c r="K107" s="247"/>
      <c r="L107" s="247"/>
      <c r="M107" s="247"/>
      <c r="N107" s="247"/>
      <c r="O107" s="247"/>
      <c r="P107" s="247"/>
      <c r="Q107" s="247"/>
      <c r="R107" s="247"/>
      <c r="S107" s="247"/>
      <c r="T107" s="247"/>
      <c r="U107" s="247"/>
      <c r="V107" s="247"/>
      <c r="W107" s="247"/>
      <c r="Y107" s="127"/>
      <c r="Z107" s="127"/>
      <c r="AA107" s="201"/>
    </row>
    <row r="108" spans="1:27" s="118" customFormat="1" ht="50.1" customHeight="1" x14ac:dyDescent="0.1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Y108" s="127"/>
      <c r="Z108" s="127"/>
      <c r="AA108" s="201"/>
    </row>
    <row r="109" spans="1:27" s="118" customFormat="1" ht="5.0999999999999996" customHeight="1" x14ac:dyDescent="0.1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Y109" s="127"/>
      <c r="Z109" s="127"/>
      <c r="AA109" s="201"/>
    </row>
  </sheetData>
  <sheetProtection algorithmName="SHA-512" hashValue="oOXW2HoFU1vj0yolL4V4+HPTS8A7NcE3Rrn58FNSlHvX5eD6ppJKpjs9GO+ftW3t+ZVY1zf36EoQMIjqGo2geg==" saltValue="K/oNTHBe2roKf/juiIZoNw==" spinCount="100000" sheet="1" objects="1" scenarios="1" autoFilter="0"/>
  <mergeCells count="23">
    <mergeCell ref="B107:W109"/>
    <mergeCell ref="F84:H84"/>
    <mergeCell ref="F78:H78"/>
    <mergeCell ref="B90:W92"/>
    <mergeCell ref="J58:L58"/>
    <mergeCell ref="B96:W98"/>
    <mergeCell ref="F80:H80"/>
    <mergeCell ref="F82:H82"/>
    <mergeCell ref="N58:T58"/>
    <mergeCell ref="N60:T60"/>
    <mergeCell ref="N62:T62"/>
    <mergeCell ref="AA71:AA78"/>
    <mergeCell ref="F31:J31"/>
    <mergeCell ref="F37:J37"/>
    <mergeCell ref="F39:J39"/>
    <mergeCell ref="D54:V54"/>
    <mergeCell ref="F41:J41"/>
    <mergeCell ref="B2:W2"/>
    <mergeCell ref="J60:L60"/>
    <mergeCell ref="J62:L62"/>
    <mergeCell ref="C13:D13"/>
    <mergeCell ref="C15:D15"/>
    <mergeCell ref="D52:V52"/>
  </mergeCells>
  <phoneticPr fontId="3"/>
  <conditionalFormatting sqref="J80 J82 J84">
    <cfRule type="expression" dxfId="374" priority="432">
      <formula>$Z80=2</formula>
    </cfRule>
  </conditionalFormatting>
  <conditionalFormatting sqref="J58:L58 N58">
    <cfRule type="expression" dxfId="373" priority="27">
      <formula>$Y$58&lt;&gt;1</formula>
    </cfRule>
  </conditionalFormatting>
  <conditionalFormatting sqref="J60:L60">
    <cfRule type="expression" dxfId="372" priority="8">
      <formula>$Y$58&lt;&gt;1</formula>
    </cfRule>
  </conditionalFormatting>
  <conditionalFormatting sqref="J62:L62">
    <cfRule type="expression" dxfId="371" priority="7">
      <formula>$Y$58&lt;&gt;1</formula>
    </cfRule>
  </conditionalFormatting>
  <conditionalFormatting sqref="L80 F80 J80 N80 F82 J82 L82 N82 F84 J84 L84 N84">
    <cfRule type="expression" dxfId="370" priority="431">
      <formula>$Y80=0</formula>
    </cfRule>
  </conditionalFormatting>
  <conditionalFormatting sqref="L80 J80 N80 J82 L82 N82 J84 L84 N84">
    <cfRule type="expression" dxfId="369" priority="25">
      <formula>$Z80=0</formula>
    </cfRule>
  </conditionalFormatting>
  <conditionalFormatting sqref="L80 R80 V80">
    <cfRule type="expression" dxfId="368" priority="21">
      <formula>AND($D80="１台目",$L80&lt;&gt;"",$R80&lt;300)</formula>
    </cfRule>
  </conditionalFormatting>
  <conditionalFormatting sqref="L80">
    <cfRule type="expression" dxfId="367" priority="11">
      <formula>$Z$58="④"</formula>
    </cfRule>
  </conditionalFormatting>
  <conditionalFormatting sqref="L82">
    <cfRule type="expression" dxfId="366" priority="10">
      <formula>$Z$60="④"</formula>
    </cfRule>
  </conditionalFormatting>
  <conditionalFormatting sqref="L84">
    <cfRule type="expression" dxfId="365" priority="9">
      <formula>$Z$62="④"</formula>
    </cfRule>
  </conditionalFormatting>
  <conditionalFormatting sqref="N60">
    <cfRule type="expression" dxfId="364" priority="6">
      <formula>$Y$58&lt;&gt;1</formula>
    </cfRule>
  </conditionalFormatting>
  <conditionalFormatting sqref="N62">
    <cfRule type="expression" dxfId="363" priority="5">
      <formula>$Y$58&lt;&gt;1</formula>
    </cfRule>
  </conditionalFormatting>
  <conditionalFormatting sqref="N80">
    <cfRule type="expression" dxfId="362" priority="269">
      <formula>OR($Z58="①",$Z58="②")</formula>
    </cfRule>
  </conditionalFormatting>
  <conditionalFormatting sqref="N82">
    <cfRule type="expression" dxfId="361" priority="429">
      <formula>OR($Z60="①",$Z60="②")</formula>
    </cfRule>
  </conditionalFormatting>
  <conditionalFormatting sqref="N84">
    <cfRule type="expression" dxfId="360" priority="430">
      <formula>OR($Z$62="①",$Z$62="②")</formula>
    </cfRule>
  </conditionalFormatting>
  <conditionalFormatting sqref="P80 R80">
    <cfRule type="expression" dxfId="359" priority="24">
      <formula>$P$80&lt;$R$80</formula>
    </cfRule>
  </conditionalFormatting>
  <conditionalFormatting sqref="R80 V80">
    <cfRule type="expression" dxfId="358" priority="22">
      <formula>AND($L80&lt;&gt;"",$L$80&lt;1000,$R80&lt;300)</formula>
    </cfRule>
  </conditionalFormatting>
  <conditionalFormatting sqref="AA1:AA55 AA80:AA1048576">
    <cfRule type="notContainsText" dxfId="357" priority="71" operator="notContains" text="OK">
      <formula>ISERROR(SEARCH("OK",AA1))</formula>
    </cfRule>
    <cfRule type="containsText" dxfId="356" priority="72" operator="containsText" text="OK">
      <formula>NOT(ISERROR(SEARCH("OK",AA1)))</formula>
    </cfRule>
  </conditionalFormatting>
  <conditionalFormatting sqref="AA57:AA75">
    <cfRule type="notContainsText" dxfId="355" priority="54" operator="notContains" text="OK">
      <formula>ISERROR(SEARCH("OK",AA57))</formula>
    </cfRule>
    <cfRule type="containsText" dxfId="354" priority="55" operator="containsText" text="OK">
      <formula>NOT(ISERROR(SEARCH("OK",AA57)))</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activeCell="D56" sqref="D56"/>
      <selection pane="bottomLeft" activeCell="F95" sqref="F95"/>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x14ac:dyDescent="0.15">
      <c r="C2" s="263" t="s">
        <v>66</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Q2" s="31" t="s">
        <v>67</v>
      </c>
      <c r="AR2" s="31"/>
      <c r="AS2" s="31"/>
      <c r="AT2" s="167"/>
    </row>
    <row r="3" spans="3:46" x14ac:dyDescent="0.15">
      <c r="AQ3" s="69"/>
      <c r="AR3" s="69"/>
      <c r="AS3" s="69"/>
    </row>
    <row r="4" spans="3:46" x14ac:dyDescent="0.15">
      <c r="D4" s="34" t="s">
        <v>68</v>
      </c>
      <c r="AQ4" s="69"/>
      <c r="AR4" s="69"/>
      <c r="AS4" s="69"/>
    </row>
    <row r="5" spans="3:46" x14ac:dyDescent="0.15">
      <c r="AQ5" s="69"/>
      <c r="AR5" s="69"/>
      <c r="AS5" s="69"/>
    </row>
    <row r="6" spans="3:46" ht="5.0999999999999996" customHeight="1" x14ac:dyDescent="0.15">
      <c r="AQ6" s="69"/>
      <c r="AR6" s="69"/>
      <c r="AS6" s="69"/>
    </row>
    <row r="7" spans="3:46" x14ac:dyDescent="0.15">
      <c r="D7" s="264" t="s">
        <v>69</v>
      </c>
      <c r="E7" s="264"/>
      <c r="F7" s="264"/>
      <c r="G7" s="264"/>
      <c r="H7" s="264"/>
      <c r="I7" s="264"/>
      <c r="J7" s="264"/>
      <c r="K7" s="264"/>
      <c r="L7" s="264"/>
      <c r="AQ7" s="69"/>
      <c r="AR7" s="69"/>
      <c r="AS7" s="69"/>
    </row>
    <row r="8" spans="3:46" ht="5.0999999999999996" customHeight="1" x14ac:dyDescent="0.15">
      <c r="AQ8" s="69"/>
      <c r="AR8" s="69"/>
      <c r="AS8" s="69"/>
    </row>
    <row r="9" spans="3:46" x14ac:dyDescent="0.15">
      <c r="D9" s="264" t="s">
        <v>70</v>
      </c>
      <c r="E9" s="264"/>
      <c r="F9" s="264"/>
      <c r="G9" s="264"/>
      <c r="H9" s="264"/>
      <c r="I9" s="264"/>
      <c r="J9" s="264"/>
      <c r="K9" s="264"/>
      <c r="L9" s="264"/>
      <c r="AQ9" s="69"/>
      <c r="AR9" s="69"/>
      <c r="AS9" s="69"/>
    </row>
    <row r="10" spans="3:46" ht="5.0999999999999996" customHeight="1" x14ac:dyDescent="0.15">
      <c r="AQ10" s="69"/>
      <c r="AR10" s="69"/>
      <c r="AS10" s="69"/>
    </row>
    <row r="11" spans="3:46" x14ac:dyDescent="0.15">
      <c r="D11" s="264" t="s">
        <v>71</v>
      </c>
      <c r="E11" s="264"/>
      <c r="F11" s="264"/>
      <c r="G11" s="264"/>
      <c r="H11" s="264"/>
      <c r="I11" s="264"/>
      <c r="J11" s="264"/>
      <c r="K11" s="264"/>
      <c r="L11" s="264"/>
      <c r="AQ11" s="69"/>
      <c r="AR11" s="69"/>
      <c r="AS11" s="69"/>
    </row>
    <row r="12" spans="3:46" ht="5.0999999999999996" customHeight="1" x14ac:dyDescent="0.15">
      <c r="AQ12" s="69"/>
      <c r="AR12" s="69"/>
      <c r="AS12" s="69"/>
    </row>
    <row r="13" spans="3:46" x14ac:dyDescent="0.15">
      <c r="AQ13" s="69"/>
      <c r="AR13" s="69"/>
      <c r="AS13" s="69"/>
    </row>
    <row r="14" spans="3:46" x14ac:dyDescent="0.15">
      <c r="AQ14" s="69"/>
      <c r="AR14" s="69"/>
      <c r="AS14" s="69"/>
    </row>
    <row r="15" spans="3:46" s="32" customFormat="1" ht="5.0999999999999996" customHeight="1" x14ac:dyDescent="0.15">
      <c r="C15" s="225"/>
      <c r="D15" s="42"/>
      <c r="E15" s="45"/>
      <c r="F15" s="67"/>
      <c r="G15" s="67"/>
      <c r="H15" s="67"/>
      <c r="I15" s="67"/>
      <c r="J15" s="67"/>
      <c r="K15" s="225"/>
      <c r="L15" s="67"/>
      <c r="M15" s="68"/>
      <c r="N15" s="67"/>
      <c r="O15" s="41"/>
      <c r="P15" s="67"/>
      <c r="Q15" s="225"/>
      <c r="R15" s="67"/>
      <c r="S15" s="67"/>
      <c r="T15" s="67"/>
      <c r="U15" s="41"/>
      <c r="V15" s="67"/>
      <c r="W15" s="67"/>
      <c r="X15" s="67"/>
      <c r="Y15" s="225"/>
      <c r="Z15" s="67"/>
      <c r="AA15" s="67"/>
      <c r="AB15" s="67"/>
      <c r="AC15" s="42"/>
      <c r="AE15" s="69"/>
      <c r="AF15" s="69"/>
      <c r="AG15" s="69"/>
      <c r="AH15" s="167"/>
    </row>
    <row r="16" spans="3:46" x14ac:dyDescent="0.15">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x14ac:dyDescent="0.15">
      <c r="C17" s="40"/>
      <c r="D17" s="85" t="s">
        <v>72</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x14ac:dyDescent="0.15">
      <c r="C18" s="40"/>
      <c r="D18" s="85" t="s">
        <v>73</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x14ac:dyDescent="0.2">
      <c r="C20" s="225"/>
      <c r="D20" s="225"/>
      <c r="E20" s="45"/>
      <c r="F20" s="266" t="s">
        <v>16</v>
      </c>
      <c r="G20" s="266"/>
      <c r="H20" s="266"/>
      <c r="I20" s="266"/>
      <c r="J20" s="266"/>
      <c r="K20" s="225"/>
      <c r="L20" s="266" t="s">
        <v>17</v>
      </c>
      <c r="M20" s="266"/>
      <c r="N20" s="266"/>
      <c r="O20" s="41"/>
      <c r="P20" s="225" t="s">
        <v>19</v>
      </c>
      <c r="Q20" s="225"/>
      <c r="R20" s="266" t="s">
        <v>21</v>
      </c>
      <c r="S20" s="266"/>
      <c r="T20" s="266"/>
      <c r="U20" s="41"/>
      <c r="V20" s="266" t="s">
        <v>23</v>
      </c>
      <c r="W20" s="266"/>
      <c r="X20" s="266"/>
      <c r="Y20" s="225"/>
      <c r="Z20" s="266" t="s">
        <v>26</v>
      </c>
      <c r="AA20" s="266"/>
      <c r="AB20" s="266"/>
      <c r="AC20" s="225"/>
      <c r="AD20" s="33"/>
      <c r="AE20" s="69"/>
      <c r="AF20" s="69"/>
      <c r="AG20" s="69"/>
      <c r="AH20" s="167"/>
    </row>
    <row r="21" spans="2:46" s="32" customFormat="1" ht="18" customHeight="1" thickBot="1" x14ac:dyDescent="0.2">
      <c r="C21" s="225"/>
      <c r="D21" s="42" t="s">
        <v>32</v>
      </c>
      <c r="E21" s="45"/>
      <c r="F21" s="262" t="str">
        <f>中間シート!G4</f>
        <v/>
      </c>
      <c r="G21" s="262"/>
      <c r="H21" s="262"/>
      <c r="I21" s="262"/>
      <c r="J21" s="262"/>
      <c r="K21" s="102"/>
      <c r="L21" s="224" t="str">
        <f>中間シート!G5</f>
        <v/>
      </c>
      <c r="M21" s="103" t="s">
        <v>74</v>
      </c>
      <c r="N21" s="224" t="str">
        <f>中間シート!H5</f>
        <v/>
      </c>
      <c r="O21" s="101"/>
      <c r="P21" s="224" t="str">
        <f>中間シート!G6</f>
        <v/>
      </c>
      <c r="Q21" s="102"/>
      <c r="R21" s="262" t="str">
        <f>中間シート!G7</f>
        <v/>
      </c>
      <c r="S21" s="262"/>
      <c r="T21" s="262"/>
      <c r="U21" s="101"/>
      <c r="V21" s="262" t="str">
        <f>中間シート!G8</f>
        <v/>
      </c>
      <c r="W21" s="262"/>
      <c r="X21" s="262"/>
      <c r="Y21" s="102"/>
      <c r="Z21" s="262" t="str">
        <f>中間シート!G9</f>
        <v/>
      </c>
      <c r="AA21" s="262"/>
      <c r="AB21" s="262"/>
      <c r="AC21" s="225"/>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225"/>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x14ac:dyDescent="0.2">
      <c r="B23" s="33">
        <v>2</v>
      </c>
      <c r="C23" s="40"/>
      <c r="D23" s="42" t="s">
        <v>75</v>
      </c>
      <c r="E23" s="41"/>
      <c r="F23" s="261"/>
      <c r="G23" s="261"/>
      <c r="H23" s="261"/>
      <c r="I23" s="261"/>
      <c r="J23" s="261"/>
      <c r="K23" s="102"/>
      <c r="L23" s="105"/>
      <c r="M23" s="103" t="s">
        <v>74</v>
      </c>
      <c r="N23" s="105"/>
      <c r="O23" s="101"/>
      <c r="P23" s="223"/>
      <c r="Q23" s="102"/>
      <c r="R23" s="261"/>
      <c r="S23" s="261"/>
      <c r="T23" s="261"/>
      <c r="U23" s="101"/>
      <c r="V23" s="261"/>
      <c r="W23" s="261"/>
      <c r="X23" s="261"/>
      <c r="Y23" s="102"/>
      <c r="Z23" s="261"/>
      <c r="AA23" s="261"/>
      <c r="AB23" s="261"/>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225"/>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x14ac:dyDescent="0.2">
      <c r="B25" s="33">
        <v>3</v>
      </c>
      <c r="C25" s="40"/>
      <c r="D25" s="42" t="s">
        <v>76</v>
      </c>
      <c r="E25" s="41"/>
      <c r="F25" s="261"/>
      <c r="G25" s="261"/>
      <c r="H25" s="261"/>
      <c r="I25" s="261"/>
      <c r="J25" s="261"/>
      <c r="K25" s="102"/>
      <c r="L25" s="105"/>
      <c r="M25" s="103" t="s">
        <v>74</v>
      </c>
      <c r="N25" s="105"/>
      <c r="O25" s="101"/>
      <c r="P25" s="223"/>
      <c r="Q25" s="102"/>
      <c r="R25" s="261"/>
      <c r="S25" s="261"/>
      <c r="T25" s="261"/>
      <c r="U25" s="101"/>
      <c r="V25" s="261"/>
      <c r="W25" s="261"/>
      <c r="X25" s="261"/>
      <c r="Y25" s="102"/>
      <c r="Z25" s="261"/>
      <c r="AA25" s="261"/>
      <c r="AB25" s="261"/>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225"/>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x14ac:dyDescent="0.2">
      <c r="B27" s="33">
        <v>4</v>
      </c>
      <c r="C27" s="40"/>
      <c r="D27" s="42" t="s">
        <v>77</v>
      </c>
      <c r="E27" s="41"/>
      <c r="F27" s="261"/>
      <c r="G27" s="261"/>
      <c r="H27" s="261"/>
      <c r="I27" s="261"/>
      <c r="J27" s="261"/>
      <c r="K27" s="102"/>
      <c r="L27" s="105"/>
      <c r="M27" s="103" t="s">
        <v>74</v>
      </c>
      <c r="N27" s="105"/>
      <c r="O27" s="101"/>
      <c r="P27" s="223"/>
      <c r="Q27" s="102"/>
      <c r="R27" s="261"/>
      <c r="S27" s="261"/>
      <c r="T27" s="261"/>
      <c r="U27" s="101"/>
      <c r="V27" s="261"/>
      <c r="W27" s="261"/>
      <c r="X27" s="261"/>
      <c r="Y27" s="102"/>
      <c r="Z27" s="261"/>
      <c r="AA27" s="261"/>
      <c r="AB27" s="261"/>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225"/>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x14ac:dyDescent="0.2">
      <c r="B29" s="33">
        <v>5</v>
      </c>
      <c r="C29" s="40"/>
      <c r="D29" s="42" t="s">
        <v>78</v>
      </c>
      <c r="E29" s="41"/>
      <c r="F29" s="261"/>
      <c r="G29" s="261"/>
      <c r="H29" s="261"/>
      <c r="I29" s="261"/>
      <c r="J29" s="261"/>
      <c r="K29" s="102"/>
      <c r="L29" s="105"/>
      <c r="M29" s="103" t="s">
        <v>74</v>
      </c>
      <c r="N29" s="105"/>
      <c r="O29" s="101"/>
      <c r="P29" s="223"/>
      <c r="Q29" s="102"/>
      <c r="R29" s="261"/>
      <c r="S29" s="261"/>
      <c r="T29" s="261"/>
      <c r="U29" s="101"/>
      <c r="V29" s="261"/>
      <c r="W29" s="261"/>
      <c r="X29" s="261"/>
      <c r="Y29" s="102"/>
      <c r="Z29" s="261"/>
      <c r="AA29" s="261"/>
      <c r="AB29" s="261"/>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225"/>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x14ac:dyDescent="0.2">
      <c r="B31" s="33">
        <v>6</v>
      </c>
      <c r="C31" s="40"/>
      <c r="D31" s="42" t="s">
        <v>79</v>
      </c>
      <c r="E31" s="41"/>
      <c r="F31" s="261"/>
      <c r="G31" s="261"/>
      <c r="H31" s="261"/>
      <c r="I31" s="261"/>
      <c r="J31" s="261"/>
      <c r="K31" s="102"/>
      <c r="L31" s="105"/>
      <c r="M31" s="103" t="s">
        <v>74</v>
      </c>
      <c r="N31" s="105"/>
      <c r="O31" s="101"/>
      <c r="P31" s="223"/>
      <c r="Q31" s="102"/>
      <c r="R31" s="261"/>
      <c r="S31" s="261"/>
      <c r="T31" s="261"/>
      <c r="U31" s="101"/>
      <c r="V31" s="261"/>
      <c r="W31" s="261"/>
      <c r="X31" s="261"/>
      <c r="Y31" s="102"/>
      <c r="Z31" s="261"/>
      <c r="AA31" s="261"/>
      <c r="AB31" s="261"/>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225"/>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x14ac:dyDescent="0.2">
      <c r="B33" s="33">
        <v>7</v>
      </c>
      <c r="C33" s="40"/>
      <c r="D33" s="42" t="s">
        <v>80</v>
      </c>
      <c r="E33" s="41"/>
      <c r="F33" s="261"/>
      <c r="G33" s="261"/>
      <c r="H33" s="261"/>
      <c r="I33" s="261"/>
      <c r="J33" s="261"/>
      <c r="K33" s="102"/>
      <c r="L33" s="105"/>
      <c r="M33" s="103" t="s">
        <v>74</v>
      </c>
      <c r="N33" s="105"/>
      <c r="O33" s="101"/>
      <c r="P33" s="223"/>
      <c r="Q33" s="102"/>
      <c r="R33" s="261"/>
      <c r="S33" s="261"/>
      <c r="T33" s="261"/>
      <c r="U33" s="101"/>
      <c r="V33" s="261"/>
      <c r="W33" s="261"/>
      <c r="X33" s="261"/>
      <c r="Y33" s="102"/>
      <c r="Z33" s="261"/>
      <c r="AA33" s="261"/>
      <c r="AB33" s="261"/>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225"/>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x14ac:dyDescent="0.2">
      <c r="B35" s="36">
        <v>8</v>
      </c>
      <c r="C35" s="40"/>
      <c r="D35" s="42" t="s">
        <v>81</v>
      </c>
      <c r="E35" s="46"/>
      <c r="F35" s="261"/>
      <c r="G35" s="261"/>
      <c r="H35" s="261"/>
      <c r="I35" s="261"/>
      <c r="J35" s="261"/>
      <c r="K35" s="102"/>
      <c r="L35" s="105"/>
      <c r="M35" s="103" t="s">
        <v>74</v>
      </c>
      <c r="N35" s="105"/>
      <c r="O35" s="101"/>
      <c r="P35" s="223"/>
      <c r="Q35" s="102"/>
      <c r="R35" s="261"/>
      <c r="S35" s="261"/>
      <c r="T35" s="261"/>
      <c r="U35" s="101"/>
      <c r="V35" s="261"/>
      <c r="W35" s="261"/>
      <c r="X35" s="261"/>
      <c r="Y35" s="102"/>
      <c r="Z35" s="261"/>
      <c r="AA35" s="261"/>
      <c r="AB35" s="261"/>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x14ac:dyDescent="0.2">
      <c r="C36" s="225"/>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x14ac:dyDescent="0.2">
      <c r="B37" s="33">
        <v>9</v>
      </c>
      <c r="C37" s="40"/>
      <c r="D37" s="42" t="s">
        <v>82</v>
      </c>
      <c r="E37" s="41"/>
      <c r="F37" s="261"/>
      <c r="G37" s="261"/>
      <c r="H37" s="261"/>
      <c r="I37" s="261"/>
      <c r="J37" s="261"/>
      <c r="K37" s="102"/>
      <c r="L37" s="105"/>
      <c r="M37" s="103" t="s">
        <v>74</v>
      </c>
      <c r="N37" s="105"/>
      <c r="O37" s="101"/>
      <c r="P37" s="223"/>
      <c r="Q37" s="102"/>
      <c r="R37" s="261"/>
      <c r="S37" s="261"/>
      <c r="T37" s="261"/>
      <c r="U37" s="101"/>
      <c r="V37" s="261"/>
      <c r="W37" s="261"/>
      <c r="X37" s="261"/>
      <c r="Y37" s="102"/>
      <c r="Z37" s="261"/>
      <c r="AA37" s="261"/>
      <c r="AB37" s="261"/>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225"/>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x14ac:dyDescent="0.2">
      <c r="B39" s="33">
        <v>10</v>
      </c>
      <c r="C39" s="40"/>
      <c r="D39" s="42" t="s">
        <v>83</v>
      </c>
      <c r="E39" s="41"/>
      <c r="F39" s="261"/>
      <c r="G39" s="261"/>
      <c r="H39" s="261"/>
      <c r="I39" s="261"/>
      <c r="J39" s="261"/>
      <c r="K39" s="102"/>
      <c r="L39" s="105"/>
      <c r="M39" s="103" t="s">
        <v>74</v>
      </c>
      <c r="N39" s="105"/>
      <c r="O39" s="101"/>
      <c r="P39" s="223"/>
      <c r="Q39" s="102"/>
      <c r="R39" s="261"/>
      <c r="S39" s="261"/>
      <c r="T39" s="261"/>
      <c r="U39" s="101"/>
      <c r="V39" s="261"/>
      <c r="W39" s="261"/>
      <c r="X39" s="261"/>
      <c r="Y39" s="102"/>
      <c r="Z39" s="261"/>
      <c r="AA39" s="261"/>
      <c r="AB39" s="261"/>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225"/>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x14ac:dyDescent="0.2">
      <c r="B41" s="33">
        <v>11</v>
      </c>
      <c r="C41" s="40"/>
      <c r="D41" s="42" t="s">
        <v>84</v>
      </c>
      <c r="E41" s="41"/>
      <c r="F41" s="261"/>
      <c r="G41" s="261"/>
      <c r="H41" s="261"/>
      <c r="I41" s="261"/>
      <c r="J41" s="261"/>
      <c r="K41" s="102"/>
      <c r="L41" s="105"/>
      <c r="M41" s="103" t="s">
        <v>74</v>
      </c>
      <c r="N41" s="105"/>
      <c r="O41" s="101"/>
      <c r="P41" s="223"/>
      <c r="Q41" s="102"/>
      <c r="R41" s="261"/>
      <c r="S41" s="261"/>
      <c r="T41" s="261"/>
      <c r="U41" s="101"/>
      <c r="V41" s="261"/>
      <c r="W41" s="261"/>
      <c r="X41" s="261"/>
      <c r="Y41" s="102"/>
      <c r="Z41" s="261"/>
      <c r="AA41" s="261"/>
      <c r="AB41" s="261"/>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225"/>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x14ac:dyDescent="0.2">
      <c r="B43" s="33">
        <v>12</v>
      </c>
      <c r="C43" s="40"/>
      <c r="D43" s="42" t="s">
        <v>85</v>
      </c>
      <c r="E43" s="41"/>
      <c r="F43" s="261"/>
      <c r="G43" s="261"/>
      <c r="H43" s="261"/>
      <c r="I43" s="261"/>
      <c r="J43" s="261"/>
      <c r="K43" s="102"/>
      <c r="L43" s="105"/>
      <c r="M43" s="103" t="s">
        <v>74</v>
      </c>
      <c r="N43" s="105"/>
      <c r="O43" s="101"/>
      <c r="P43" s="223"/>
      <c r="Q43" s="102"/>
      <c r="R43" s="261"/>
      <c r="S43" s="261"/>
      <c r="T43" s="261"/>
      <c r="U43" s="101"/>
      <c r="V43" s="261"/>
      <c r="W43" s="261"/>
      <c r="X43" s="261"/>
      <c r="Y43" s="102"/>
      <c r="Z43" s="261"/>
      <c r="AA43" s="261"/>
      <c r="AB43" s="261"/>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225"/>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x14ac:dyDescent="0.2">
      <c r="B45" s="33">
        <v>13</v>
      </c>
      <c r="C45" s="40"/>
      <c r="D45" s="42" t="s">
        <v>86</v>
      </c>
      <c r="E45" s="41"/>
      <c r="F45" s="261"/>
      <c r="G45" s="261"/>
      <c r="H45" s="261"/>
      <c r="I45" s="261"/>
      <c r="J45" s="261"/>
      <c r="K45" s="102"/>
      <c r="L45" s="105"/>
      <c r="M45" s="103" t="s">
        <v>74</v>
      </c>
      <c r="N45" s="105"/>
      <c r="O45" s="101"/>
      <c r="P45" s="223"/>
      <c r="Q45" s="102"/>
      <c r="R45" s="261"/>
      <c r="S45" s="261"/>
      <c r="T45" s="261"/>
      <c r="U45" s="101"/>
      <c r="V45" s="261"/>
      <c r="W45" s="261"/>
      <c r="X45" s="261"/>
      <c r="Y45" s="102"/>
      <c r="Z45" s="261"/>
      <c r="AA45" s="261"/>
      <c r="AB45" s="261"/>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225"/>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x14ac:dyDescent="0.2">
      <c r="B47" s="33">
        <v>14</v>
      </c>
      <c r="C47" s="40"/>
      <c r="D47" s="42" t="s">
        <v>87</v>
      </c>
      <c r="E47" s="41"/>
      <c r="F47" s="261"/>
      <c r="G47" s="261"/>
      <c r="H47" s="261"/>
      <c r="I47" s="261"/>
      <c r="J47" s="261"/>
      <c r="K47" s="102"/>
      <c r="L47" s="105"/>
      <c r="M47" s="103" t="s">
        <v>74</v>
      </c>
      <c r="N47" s="105"/>
      <c r="O47" s="101"/>
      <c r="P47" s="223"/>
      <c r="Q47" s="102"/>
      <c r="R47" s="261"/>
      <c r="S47" s="261"/>
      <c r="T47" s="261"/>
      <c r="U47" s="101"/>
      <c r="V47" s="261"/>
      <c r="W47" s="261"/>
      <c r="X47" s="261"/>
      <c r="Y47" s="102"/>
      <c r="Z47" s="261"/>
      <c r="AA47" s="261"/>
      <c r="AB47" s="261"/>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225"/>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x14ac:dyDescent="0.2">
      <c r="B49" s="33">
        <v>15</v>
      </c>
      <c r="C49" s="40"/>
      <c r="D49" s="42" t="s">
        <v>88</v>
      </c>
      <c r="E49" s="41"/>
      <c r="F49" s="261"/>
      <c r="G49" s="261"/>
      <c r="H49" s="261"/>
      <c r="I49" s="261"/>
      <c r="J49" s="261"/>
      <c r="K49" s="102"/>
      <c r="L49" s="105"/>
      <c r="M49" s="103" t="s">
        <v>74</v>
      </c>
      <c r="N49" s="105"/>
      <c r="O49" s="101"/>
      <c r="P49" s="223"/>
      <c r="Q49" s="102"/>
      <c r="R49" s="261"/>
      <c r="S49" s="261"/>
      <c r="T49" s="261"/>
      <c r="U49" s="101"/>
      <c r="V49" s="261"/>
      <c r="W49" s="261"/>
      <c r="X49" s="261"/>
      <c r="Y49" s="102"/>
      <c r="Z49" s="261"/>
      <c r="AA49" s="261"/>
      <c r="AB49" s="261"/>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225"/>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x14ac:dyDescent="0.2">
      <c r="B51" s="33">
        <v>16</v>
      </c>
      <c r="C51" s="40"/>
      <c r="D51" s="42" t="s">
        <v>89</v>
      </c>
      <c r="E51" s="41"/>
      <c r="F51" s="261"/>
      <c r="G51" s="261"/>
      <c r="H51" s="261"/>
      <c r="I51" s="261"/>
      <c r="J51" s="261"/>
      <c r="K51" s="102"/>
      <c r="L51" s="105"/>
      <c r="M51" s="103" t="s">
        <v>74</v>
      </c>
      <c r="N51" s="105"/>
      <c r="O51" s="101"/>
      <c r="P51" s="223"/>
      <c r="Q51" s="102"/>
      <c r="R51" s="261"/>
      <c r="S51" s="261"/>
      <c r="T51" s="261"/>
      <c r="U51" s="101"/>
      <c r="V51" s="261"/>
      <c r="W51" s="261"/>
      <c r="X51" s="261"/>
      <c r="Y51" s="102"/>
      <c r="Z51" s="261"/>
      <c r="AA51" s="261"/>
      <c r="AB51" s="261"/>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225"/>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x14ac:dyDescent="0.2">
      <c r="B53" s="33">
        <v>17</v>
      </c>
      <c r="C53" s="40"/>
      <c r="D53" s="42" t="s">
        <v>90</v>
      </c>
      <c r="E53" s="41"/>
      <c r="F53" s="261"/>
      <c r="G53" s="261"/>
      <c r="H53" s="261"/>
      <c r="I53" s="261"/>
      <c r="J53" s="261"/>
      <c r="K53" s="102"/>
      <c r="L53" s="105"/>
      <c r="M53" s="103" t="s">
        <v>74</v>
      </c>
      <c r="N53" s="105"/>
      <c r="O53" s="101"/>
      <c r="P53" s="223"/>
      <c r="Q53" s="102"/>
      <c r="R53" s="261"/>
      <c r="S53" s="261"/>
      <c r="T53" s="261"/>
      <c r="U53" s="101"/>
      <c r="V53" s="261"/>
      <c r="W53" s="261"/>
      <c r="X53" s="261"/>
      <c r="Y53" s="102"/>
      <c r="Z53" s="261"/>
      <c r="AA53" s="261"/>
      <c r="AB53" s="261"/>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225"/>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x14ac:dyDescent="0.2">
      <c r="B55" s="33">
        <v>18</v>
      </c>
      <c r="C55" s="40"/>
      <c r="D55" s="42" t="s">
        <v>91</v>
      </c>
      <c r="E55" s="41"/>
      <c r="F55" s="261"/>
      <c r="G55" s="261"/>
      <c r="H55" s="261"/>
      <c r="I55" s="261"/>
      <c r="J55" s="261"/>
      <c r="K55" s="102"/>
      <c r="L55" s="105"/>
      <c r="M55" s="103" t="s">
        <v>74</v>
      </c>
      <c r="N55" s="105"/>
      <c r="O55" s="101"/>
      <c r="P55" s="223"/>
      <c r="Q55" s="102"/>
      <c r="R55" s="261"/>
      <c r="S55" s="261"/>
      <c r="T55" s="261"/>
      <c r="U55" s="101"/>
      <c r="V55" s="261"/>
      <c r="W55" s="261"/>
      <c r="X55" s="261"/>
      <c r="Y55" s="102"/>
      <c r="Z55" s="261"/>
      <c r="AA55" s="261"/>
      <c r="AB55" s="261"/>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225"/>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x14ac:dyDescent="0.2">
      <c r="B57" s="33">
        <v>19</v>
      </c>
      <c r="C57" s="40"/>
      <c r="D57" s="42" t="s">
        <v>92</v>
      </c>
      <c r="E57" s="41"/>
      <c r="F57" s="261"/>
      <c r="G57" s="261"/>
      <c r="H57" s="261"/>
      <c r="I57" s="261"/>
      <c r="J57" s="261"/>
      <c r="K57" s="102"/>
      <c r="L57" s="105"/>
      <c r="M57" s="103" t="s">
        <v>74</v>
      </c>
      <c r="N57" s="105"/>
      <c r="O57" s="101"/>
      <c r="P57" s="223"/>
      <c r="Q57" s="102"/>
      <c r="R57" s="261"/>
      <c r="S57" s="261"/>
      <c r="T57" s="261"/>
      <c r="U57" s="101"/>
      <c r="V57" s="261"/>
      <c r="W57" s="261"/>
      <c r="X57" s="261"/>
      <c r="Y57" s="102"/>
      <c r="Z57" s="261"/>
      <c r="AA57" s="261"/>
      <c r="AB57" s="261"/>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225"/>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x14ac:dyDescent="0.2">
      <c r="B59" s="33">
        <v>20</v>
      </c>
      <c r="C59" s="40"/>
      <c r="D59" s="42" t="s">
        <v>93</v>
      </c>
      <c r="E59" s="41"/>
      <c r="F59" s="261"/>
      <c r="G59" s="261"/>
      <c r="H59" s="261"/>
      <c r="I59" s="261"/>
      <c r="J59" s="261"/>
      <c r="K59" s="102"/>
      <c r="L59" s="105"/>
      <c r="M59" s="103" t="s">
        <v>74</v>
      </c>
      <c r="N59" s="105"/>
      <c r="O59" s="101"/>
      <c r="P59" s="223"/>
      <c r="Q59" s="102"/>
      <c r="R59" s="261"/>
      <c r="S59" s="261"/>
      <c r="T59" s="261"/>
      <c r="U59" s="101"/>
      <c r="V59" s="261"/>
      <c r="W59" s="261"/>
      <c r="X59" s="261"/>
      <c r="Y59" s="102"/>
      <c r="Z59" s="261"/>
      <c r="AA59" s="261"/>
      <c r="AB59" s="261"/>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225"/>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x14ac:dyDescent="0.2">
      <c r="B61" s="33">
        <v>21</v>
      </c>
      <c r="C61" s="40"/>
      <c r="D61" s="42" t="s">
        <v>94</v>
      </c>
      <c r="E61" s="41"/>
      <c r="F61" s="261"/>
      <c r="G61" s="261"/>
      <c r="H61" s="261"/>
      <c r="I61" s="261"/>
      <c r="J61" s="261"/>
      <c r="K61" s="102"/>
      <c r="L61" s="105"/>
      <c r="M61" s="103" t="s">
        <v>74</v>
      </c>
      <c r="N61" s="105"/>
      <c r="O61" s="101"/>
      <c r="P61" s="223"/>
      <c r="Q61" s="102"/>
      <c r="R61" s="261"/>
      <c r="S61" s="261"/>
      <c r="T61" s="261"/>
      <c r="U61" s="101"/>
      <c r="V61" s="261"/>
      <c r="W61" s="261"/>
      <c r="X61" s="261"/>
      <c r="Y61" s="102"/>
      <c r="Z61" s="261"/>
      <c r="AA61" s="261"/>
      <c r="AB61" s="261"/>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225"/>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x14ac:dyDescent="0.2">
      <c r="B63" s="33">
        <v>22</v>
      </c>
      <c r="C63" s="40"/>
      <c r="D63" s="42" t="s">
        <v>95</v>
      </c>
      <c r="E63" s="41"/>
      <c r="F63" s="261"/>
      <c r="G63" s="261"/>
      <c r="H63" s="261"/>
      <c r="I63" s="261"/>
      <c r="J63" s="261"/>
      <c r="K63" s="102"/>
      <c r="L63" s="105"/>
      <c r="M63" s="103" t="s">
        <v>74</v>
      </c>
      <c r="N63" s="105"/>
      <c r="O63" s="101"/>
      <c r="P63" s="223"/>
      <c r="Q63" s="102"/>
      <c r="R63" s="261"/>
      <c r="S63" s="261"/>
      <c r="T63" s="261"/>
      <c r="U63" s="101"/>
      <c r="V63" s="261"/>
      <c r="W63" s="261"/>
      <c r="X63" s="261"/>
      <c r="Y63" s="102"/>
      <c r="Z63" s="261"/>
      <c r="AA63" s="261"/>
      <c r="AB63" s="261"/>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225"/>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x14ac:dyDescent="0.2">
      <c r="B65" s="33">
        <v>23</v>
      </c>
      <c r="C65" s="40"/>
      <c r="D65" s="42" t="s">
        <v>96</v>
      </c>
      <c r="E65" s="41"/>
      <c r="F65" s="261"/>
      <c r="G65" s="261"/>
      <c r="H65" s="261"/>
      <c r="I65" s="261"/>
      <c r="J65" s="261"/>
      <c r="K65" s="102"/>
      <c r="L65" s="105"/>
      <c r="M65" s="103" t="s">
        <v>74</v>
      </c>
      <c r="N65" s="105"/>
      <c r="O65" s="101"/>
      <c r="P65" s="223"/>
      <c r="Q65" s="102"/>
      <c r="R65" s="261"/>
      <c r="S65" s="261"/>
      <c r="T65" s="261"/>
      <c r="U65" s="101"/>
      <c r="V65" s="261"/>
      <c r="W65" s="261"/>
      <c r="X65" s="261"/>
      <c r="Y65" s="102"/>
      <c r="Z65" s="261"/>
      <c r="AA65" s="261"/>
      <c r="AB65" s="261"/>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225"/>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x14ac:dyDescent="0.2">
      <c r="B67" s="33">
        <v>24</v>
      </c>
      <c r="C67" s="40"/>
      <c r="D67" s="42" t="s">
        <v>97</v>
      </c>
      <c r="E67" s="41"/>
      <c r="F67" s="261"/>
      <c r="G67" s="261"/>
      <c r="H67" s="261"/>
      <c r="I67" s="261"/>
      <c r="J67" s="261"/>
      <c r="K67" s="102"/>
      <c r="L67" s="105"/>
      <c r="M67" s="103" t="s">
        <v>74</v>
      </c>
      <c r="N67" s="105"/>
      <c r="O67" s="101"/>
      <c r="P67" s="223"/>
      <c r="Q67" s="102"/>
      <c r="R67" s="261"/>
      <c r="S67" s="261"/>
      <c r="T67" s="261"/>
      <c r="U67" s="101"/>
      <c r="V67" s="261"/>
      <c r="W67" s="261"/>
      <c r="X67" s="261"/>
      <c r="Y67" s="102"/>
      <c r="Z67" s="261"/>
      <c r="AA67" s="261"/>
      <c r="AB67" s="261"/>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225"/>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x14ac:dyDescent="0.2">
      <c r="B69" s="33">
        <v>25</v>
      </c>
      <c r="C69" s="40"/>
      <c r="D69" s="42" t="s">
        <v>98</v>
      </c>
      <c r="E69" s="41"/>
      <c r="F69" s="261"/>
      <c r="G69" s="261"/>
      <c r="H69" s="261"/>
      <c r="I69" s="261"/>
      <c r="J69" s="261"/>
      <c r="K69" s="102"/>
      <c r="L69" s="105"/>
      <c r="M69" s="103" t="s">
        <v>74</v>
      </c>
      <c r="N69" s="105"/>
      <c r="O69" s="101"/>
      <c r="P69" s="223"/>
      <c r="Q69" s="102"/>
      <c r="R69" s="261"/>
      <c r="S69" s="261"/>
      <c r="T69" s="261"/>
      <c r="U69" s="101"/>
      <c r="V69" s="261"/>
      <c r="W69" s="261"/>
      <c r="X69" s="261"/>
      <c r="Y69" s="102"/>
      <c r="Z69" s="261"/>
      <c r="AA69" s="261"/>
      <c r="AB69" s="261"/>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225"/>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x14ac:dyDescent="0.2">
      <c r="B71" s="33">
        <v>26</v>
      </c>
      <c r="C71" s="40"/>
      <c r="D71" s="42" t="s">
        <v>99</v>
      </c>
      <c r="E71" s="41"/>
      <c r="F71" s="261"/>
      <c r="G71" s="261"/>
      <c r="H71" s="261"/>
      <c r="I71" s="261"/>
      <c r="J71" s="261"/>
      <c r="K71" s="102"/>
      <c r="L71" s="105"/>
      <c r="M71" s="103" t="s">
        <v>74</v>
      </c>
      <c r="N71" s="105"/>
      <c r="O71" s="101"/>
      <c r="P71" s="223"/>
      <c r="Q71" s="102"/>
      <c r="R71" s="261"/>
      <c r="S71" s="261"/>
      <c r="T71" s="261"/>
      <c r="U71" s="101"/>
      <c r="V71" s="261"/>
      <c r="W71" s="261"/>
      <c r="X71" s="261"/>
      <c r="Y71" s="102"/>
      <c r="Z71" s="261"/>
      <c r="AA71" s="261"/>
      <c r="AB71" s="261"/>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225"/>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x14ac:dyDescent="0.2">
      <c r="B73" s="33">
        <v>27</v>
      </c>
      <c r="C73" s="40"/>
      <c r="D73" s="42" t="s">
        <v>100</v>
      </c>
      <c r="E73" s="41"/>
      <c r="F73" s="261"/>
      <c r="G73" s="261"/>
      <c r="H73" s="261"/>
      <c r="I73" s="261"/>
      <c r="J73" s="261"/>
      <c r="K73" s="102"/>
      <c r="L73" s="105"/>
      <c r="M73" s="103" t="s">
        <v>74</v>
      </c>
      <c r="N73" s="105"/>
      <c r="O73" s="101"/>
      <c r="P73" s="223"/>
      <c r="Q73" s="102"/>
      <c r="R73" s="261"/>
      <c r="S73" s="261"/>
      <c r="T73" s="261"/>
      <c r="U73" s="101"/>
      <c r="V73" s="261"/>
      <c r="W73" s="261"/>
      <c r="X73" s="261"/>
      <c r="Y73" s="102"/>
      <c r="Z73" s="261"/>
      <c r="AA73" s="261"/>
      <c r="AB73" s="261"/>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225"/>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x14ac:dyDescent="0.2">
      <c r="B75" s="33">
        <v>28</v>
      </c>
      <c r="C75" s="40"/>
      <c r="D75" s="42" t="s">
        <v>101</v>
      </c>
      <c r="E75" s="41"/>
      <c r="F75" s="261"/>
      <c r="G75" s="261"/>
      <c r="H75" s="261"/>
      <c r="I75" s="261"/>
      <c r="J75" s="261"/>
      <c r="K75" s="102"/>
      <c r="L75" s="105"/>
      <c r="M75" s="103" t="s">
        <v>74</v>
      </c>
      <c r="N75" s="105"/>
      <c r="O75" s="101"/>
      <c r="P75" s="223"/>
      <c r="Q75" s="102"/>
      <c r="R75" s="261"/>
      <c r="S75" s="261"/>
      <c r="T75" s="261"/>
      <c r="U75" s="101"/>
      <c r="V75" s="261"/>
      <c r="W75" s="261"/>
      <c r="X75" s="261"/>
      <c r="Y75" s="102"/>
      <c r="Z75" s="261"/>
      <c r="AA75" s="261"/>
      <c r="AB75" s="261"/>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225"/>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x14ac:dyDescent="0.2">
      <c r="B77" s="33">
        <v>29</v>
      </c>
      <c r="C77" s="40"/>
      <c r="D77" s="42" t="s">
        <v>102</v>
      </c>
      <c r="E77" s="41"/>
      <c r="F77" s="261"/>
      <c r="G77" s="261"/>
      <c r="H77" s="261"/>
      <c r="I77" s="261"/>
      <c r="J77" s="261"/>
      <c r="K77" s="102"/>
      <c r="L77" s="105"/>
      <c r="M77" s="103" t="s">
        <v>74</v>
      </c>
      <c r="N77" s="105"/>
      <c r="O77" s="101"/>
      <c r="P77" s="223"/>
      <c r="Q77" s="102"/>
      <c r="R77" s="261"/>
      <c r="S77" s="261"/>
      <c r="T77" s="261"/>
      <c r="U77" s="101"/>
      <c r="V77" s="261"/>
      <c r="W77" s="261"/>
      <c r="X77" s="261"/>
      <c r="Y77" s="102"/>
      <c r="Z77" s="261"/>
      <c r="AA77" s="261"/>
      <c r="AB77" s="261"/>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225"/>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x14ac:dyDescent="0.2">
      <c r="B79" s="33">
        <v>30</v>
      </c>
      <c r="C79" s="40"/>
      <c r="D79" s="42" t="s">
        <v>103</v>
      </c>
      <c r="E79" s="41"/>
      <c r="F79" s="261"/>
      <c r="G79" s="261"/>
      <c r="H79" s="261"/>
      <c r="I79" s="261"/>
      <c r="J79" s="261"/>
      <c r="K79" s="102"/>
      <c r="L79" s="105"/>
      <c r="M79" s="103" t="s">
        <v>74</v>
      </c>
      <c r="N79" s="105"/>
      <c r="O79" s="101"/>
      <c r="P79" s="223"/>
      <c r="Q79" s="102"/>
      <c r="R79" s="261"/>
      <c r="S79" s="261"/>
      <c r="T79" s="261"/>
      <c r="U79" s="101"/>
      <c r="V79" s="261"/>
      <c r="W79" s="261"/>
      <c r="X79" s="261"/>
      <c r="Y79" s="102"/>
      <c r="Z79" s="261"/>
      <c r="AA79" s="261"/>
      <c r="AB79" s="261"/>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0"/>
      <c r="N80" s="41"/>
      <c r="O80" s="41"/>
      <c r="P80" s="41"/>
      <c r="Q80" s="41"/>
      <c r="R80" s="41"/>
      <c r="S80" s="41"/>
      <c r="T80" s="41"/>
      <c r="U80" s="41"/>
      <c r="V80" s="41"/>
      <c r="W80" s="41"/>
      <c r="X80" s="41"/>
      <c r="Y80" s="41"/>
      <c r="Z80" s="41"/>
      <c r="AA80" s="225"/>
      <c r="AB80" s="41"/>
      <c r="AC80" s="41"/>
      <c r="AD80" s="32"/>
      <c r="AE80" s="69"/>
      <c r="AF80" s="69"/>
      <c r="AG80" s="69"/>
      <c r="AH80" s="168"/>
      <c r="AT80" s="33"/>
    </row>
    <row r="81" spans="2:55" x14ac:dyDescent="0.15">
      <c r="C81" s="40"/>
      <c r="D81" s="40"/>
      <c r="E81" s="41"/>
      <c r="F81" s="41"/>
      <c r="G81" s="41"/>
      <c r="H81" s="41"/>
      <c r="I81" s="41"/>
      <c r="J81" s="41"/>
      <c r="K81" s="41"/>
      <c r="L81" s="41"/>
      <c r="M81" s="70"/>
      <c r="N81" s="41"/>
      <c r="O81" s="41"/>
      <c r="P81" s="41"/>
      <c r="Q81" s="41"/>
      <c r="R81" s="41"/>
      <c r="S81" s="41"/>
      <c r="T81" s="41"/>
      <c r="U81" s="41"/>
      <c r="V81" s="41"/>
      <c r="W81" s="41"/>
      <c r="X81" s="41"/>
      <c r="Y81" s="41"/>
      <c r="Z81" s="265" t="s">
        <v>104</v>
      </c>
      <c r="AA81" s="265"/>
      <c r="AB81" s="265"/>
      <c r="AC81" s="41"/>
      <c r="AD81" s="32"/>
      <c r="AE81" s="69"/>
      <c r="AF81" s="69"/>
      <c r="AG81" s="69"/>
      <c r="AH81" s="168"/>
      <c r="AT81" s="33"/>
    </row>
    <row r="82" spans="2:55" x14ac:dyDescent="0.15">
      <c r="C82" s="40"/>
      <c r="D82" s="40"/>
      <c r="E82" s="41"/>
      <c r="F82" s="41"/>
      <c r="G82" s="41"/>
      <c r="H82" s="41"/>
      <c r="I82" s="41"/>
      <c r="J82" s="41"/>
      <c r="K82" s="41"/>
      <c r="L82" s="41"/>
      <c r="M82" s="70"/>
      <c r="N82" s="41"/>
      <c r="O82" s="41"/>
      <c r="P82" s="41"/>
      <c r="Q82" s="41"/>
      <c r="R82" s="41"/>
      <c r="S82" s="41"/>
      <c r="T82" s="41"/>
      <c r="U82" s="41"/>
      <c r="V82" s="41"/>
      <c r="W82" s="41"/>
      <c r="X82" s="41"/>
      <c r="Y82" s="41"/>
      <c r="Z82" s="41"/>
      <c r="AA82" s="225"/>
      <c r="AB82" s="41"/>
      <c r="AC82" s="41"/>
      <c r="AD82" s="32"/>
      <c r="AE82" s="69"/>
      <c r="AF82" s="69"/>
      <c r="AG82" s="69"/>
      <c r="AH82" s="168"/>
      <c r="AT82" s="33"/>
    </row>
    <row r="83" spans="2:55" x14ac:dyDescent="0.15">
      <c r="AP83" s="32"/>
      <c r="AQ83" s="69"/>
      <c r="AR83" s="69"/>
      <c r="AS83" s="69"/>
    </row>
    <row r="84" spans="2:55" ht="5.0999999999999996" customHeight="1" x14ac:dyDescent="0.15">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x14ac:dyDescent="0.15">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x14ac:dyDescent="0.15">
      <c r="C87" s="18"/>
      <c r="D87" s="63" t="s">
        <v>105</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x14ac:dyDescent="0.15">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x14ac:dyDescent="0.15">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x14ac:dyDescent="0.15">
      <c r="B90" s="221"/>
      <c r="C90" s="140"/>
      <c r="D90" s="237" t="s">
        <v>106</v>
      </c>
      <c r="E90" s="238"/>
      <c r="F90" s="238"/>
      <c r="G90" s="238"/>
      <c r="H90" s="238"/>
      <c r="I90" s="238"/>
      <c r="J90" s="238"/>
      <c r="K90" s="238"/>
      <c r="L90" s="238"/>
      <c r="M90" s="238"/>
      <c r="N90" s="238"/>
      <c r="O90" s="238"/>
      <c r="P90" s="238"/>
      <c r="Q90" s="238"/>
      <c r="R90" s="238"/>
      <c r="S90" s="238"/>
      <c r="T90" s="238"/>
      <c r="U90" s="238"/>
      <c r="V90" s="238"/>
      <c r="W90" s="221"/>
      <c r="Y90" s="33"/>
      <c r="Z90" s="33"/>
      <c r="AA90" s="201"/>
    </row>
    <row r="91" spans="2:55" s="120" customFormat="1" ht="5.0999999999999996" customHeight="1" x14ac:dyDescent="0.15">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01"/>
    </row>
    <row r="92" spans="2:55" s="120" customFormat="1" ht="27" customHeight="1" x14ac:dyDescent="0.15">
      <c r="B92" s="221"/>
      <c r="C92" s="140"/>
      <c r="D92" s="237" t="s">
        <v>107</v>
      </c>
      <c r="E92" s="237"/>
      <c r="F92" s="237"/>
      <c r="G92" s="237"/>
      <c r="H92" s="237"/>
      <c r="I92" s="237"/>
      <c r="J92" s="237"/>
      <c r="K92" s="237"/>
      <c r="L92" s="237"/>
      <c r="M92" s="237"/>
      <c r="N92" s="237"/>
      <c r="O92" s="237"/>
      <c r="P92" s="237"/>
      <c r="Q92" s="237"/>
      <c r="R92" s="237"/>
      <c r="S92" s="237"/>
      <c r="T92" s="237"/>
      <c r="U92" s="237"/>
      <c r="V92" s="237"/>
      <c r="W92" s="221"/>
      <c r="Y92" s="33"/>
      <c r="Z92" s="33"/>
      <c r="AA92" s="201"/>
    </row>
    <row r="93" spans="2:55" s="120" customFormat="1" x14ac:dyDescent="0.15">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01"/>
    </row>
    <row r="94" spans="2:55" ht="47.45" customHeight="1" thickBot="1" x14ac:dyDescent="0.2">
      <c r="C94" s="37"/>
      <c r="D94" s="37"/>
      <c r="E94" s="38"/>
      <c r="F94" s="141" t="s">
        <v>35</v>
      </c>
      <c r="G94" s="37"/>
      <c r="H94" s="220" t="s">
        <v>36</v>
      </c>
      <c r="I94" s="177"/>
      <c r="J94" s="37" t="s">
        <v>108</v>
      </c>
      <c r="K94" s="37"/>
      <c r="L94" s="37"/>
      <c r="M94" s="37"/>
      <c r="N94" s="37" t="s">
        <v>109</v>
      </c>
      <c r="O94" s="37"/>
      <c r="P94" s="37"/>
      <c r="Q94" s="37"/>
      <c r="R94" s="37"/>
      <c r="S94" s="37"/>
      <c r="T94" s="37"/>
      <c r="U94" s="37"/>
      <c r="V94" s="221"/>
      <c r="W94" s="37"/>
      <c r="AP94" s="32"/>
      <c r="AQ94" s="69" t="s">
        <v>110</v>
      </c>
      <c r="AR94" s="69"/>
      <c r="AS94" s="69"/>
    </row>
    <row r="95" spans="2:55" ht="18" customHeight="1" thickBot="1" x14ac:dyDescent="0.2">
      <c r="C95" s="37"/>
      <c r="D95" s="66" t="s">
        <v>32</v>
      </c>
      <c r="E95" s="39" t="s">
        <v>40</v>
      </c>
      <c r="F95" s="170" t="str">
        <f>中間シート!G187</f>
        <v>KS-32-02</v>
      </c>
      <c r="G95" s="37"/>
      <c r="H95" s="71" t="str">
        <f>IF(入力シート!H58&lt;&gt;"",入力シート!H58,"")</f>
        <v/>
      </c>
      <c r="I95" s="177"/>
      <c r="J95" s="230" t="str">
        <f>中間シート!L187</f>
        <v>株式会社ツールプラネット</v>
      </c>
      <c r="K95" s="231"/>
      <c r="L95" s="232"/>
      <c r="M95" s="171"/>
      <c r="N95" s="255" t="str">
        <f>中間シート!M187</f>
        <v>TPM-TAB nanoBT</v>
      </c>
      <c r="O95" s="256"/>
      <c r="P95" s="256"/>
      <c r="Q95" s="256"/>
      <c r="R95" s="256"/>
      <c r="S95" s="256"/>
      <c r="T95" s="257"/>
      <c r="U95" s="171"/>
      <c r="V95" s="221"/>
      <c r="W95" s="37"/>
      <c r="X95" s="277" t="str">
        <f ca="1">""&amp;中間シート!$X187</f>
        <v>OK</v>
      </c>
      <c r="Y95" s="277"/>
      <c r="Z95" s="277"/>
      <c r="AA95" s="277"/>
      <c r="AB95" s="277"/>
      <c r="AC95" s="277"/>
      <c r="AD95" s="277"/>
      <c r="AE95" s="277"/>
      <c r="AF95" s="277"/>
      <c r="AG95" s="277"/>
      <c r="AH95" s="277"/>
      <c r="AI95" s="277"/>
      <c r="AJ95" s="277"/>
      <c r="AK95" s="277"/>
      <c r="AL95" s="277"/>
      <c r="AM95" s="277"/>
      <c r="AN95" s="277"/>
      <c r="AO95" s="277"/>
      <c r="AP95" s="32"/>
      <c r="AQ95" s="65">
        <f>IF(J95&lt;&gt;"",1,0)</f>
        <v>1</v>
      </c>
      <c r="AR95" s="69"/>
      <c r="AS95" s="69"/>
    </row>
    <row r="96" spans="2:55" ht="5.0999999999999996" customHeight="1" thickBot="1" x14ac:dyDescent="0.2">
      <c r="C96" s="37"/>
      <c r="D96" s="37"/>
      <c r="E96" s="38"/>
      <c r="F96" s="171"/>
      <c r="G96" s="38"/>
      <c r="H96" s="38"/>
      <c r="I96" s="177"/>
      <c r="J96" s="171"/>
      <c r="K96" s="171"/>
      <c r="L96" s="171"/>
      <c r="M96" s="171"/>
      <c r="N96" s="171"/>
      <c r="O96" s="171"/>
      <c r="P96" s="171"/>
      <c r="Q96" s="171"/>
      <c r="R96" s="171"/>
      <c r="S96" s="171"/>
      <c r="T96" s="171"/>
      <c r="U96" s="171"/>
      <c r="V96" s="221"/>
      <c r="W96" s="37"/>
      <c r="X96" s="226"/>
      <c r="Y96" s="226"/>
      <c r="Z96" s="226"/>
      <c r="AA96" s="226"/>
      <c r="AB96" s="226"/>
      <c r="AC96" s="226"/>
      <c r="AD96" s="226"/>
      <c r="AE96" s="226"/>
      <c r="AF96" s="226"/>
      <c r="AG96" s="226"/>
      <c r="AH96" s="226"/>
      <c r="AI96" s="226"/>
      <c r="AJ96" s="226"/>
      <c r="AK96" s="226"/>
      <c r="AL96" s="226"/>
      <c r="AM96" s="226"/>
      <c r="AN96" s="226"/>
      <c r="AO96" s="226"/>
      <c r="AP96" s="32"/>
      <c r="AQ96" s="69"/>
      <c r="AR96" s="69"/>
      <c r="AS96" s="69"/>
    </row>
    <row r="97" spans="2:45" ht="18" customHeight="1" thickBot="1" x14ac:dyDescent="0.2">
      <c r="C97" s="37"/>
      <c r="D97" s="37"/>
      <c r="E97" s="39" t="s">
        <v>41</v>
      </c>
      <c r="F97" s="170" t="str">
        <f>中間シート!G188</f>
        <v/>
      </c>
      <c r="G97" s="38"/>
      <c r="H97" s="71" t="str">
        <f>IF(入力シート!H60&lt;&gt;"",入力シート!H60,"")</f>
        <v/>
      </c>
      <c r="I97" s="177"/>
      <c r="J97" s="230" t="str">
        <f>中間シート!L188</f>
        <v/>
      </c>
      <c r="K97" s="231"/>
      <c r="L97" s="232"/>
      <c r="M97" s="171"/>
      <c r="N97" s="258" t="str">
        <f>中間シート!M188</f>
        <v/>
      </c>
      <c r="O97" s="259"/>
      <c r="P97" s="259"/>
      <c r="Q97" s="259"/>
      <c r="R97" s="259"/>
      <c r="S97" s="259"/>
      <c r="T97" s="260"/>
      <c r="U97" s="171"/>
      <c r="V97" s="221"/>
      <c r="W97" s="37"/>
      <c r="X97" s="277" t="str">
        <f ca="1">""&amp;中間シート!$X188</f>
        <v/>
      </c>
      <c r="Y97" s="277"/>
      <c r="Z97" s="277"/>
      <c r="AA97" s="277"/>
      <c r="AB97" s="277"/>
      <c r="AC97" s="277"/>
      <c r="AD97" s="277"/>
      <c r="AE97" s="277"/>
      <c r="AF97" s="277"/>
      <c r="AG97" s="277"/>
      <c r="AH97" s="277"/>
      <c r="AI97" s="277"/>
      <c r="AJ97" s="277"/>
      <c r="AK97" s="277"/>
      <c r="AL97" s="277"/>
      <c r="AM97" s="277"/>
      <c r="AN97" s="277"/>
      <c r="AO97" s="277"/>
      <c r="AP97" s="32"/>
      <c r="AQ97" s="65">
        <f>IF(J97&lt;&gt;"",1,0)</f>
        <v>0</v>
      </c>
      <c r="AR97" s="69"/>
      <c r="AS97" s="69"/>
    </row>
    <row r="98" spans="2:45" ht="5.0999999999999996" customHeight="1" thickBot="1" x14ac:dyDescent="0.2">
      <c r="C98" s="37"/>
      <c r="D98" s="37"/>
      <c r="E98" s="39"/>
      <c r="F98" s="172"/>
      <c r="G98" s="38"/>
      <c r="H98" s="38"/>
      <c r="I98" s="177"/>
      <c r="J98" s="172"/>
      <c r="K98" s="172"/>
      <c r="L98" s="172"/>
      <c r="M98" s="171"/>
      <c r="N98" s="172"/>
      <c r="O98" s="172"/>
      <c r="P98" s="172"/>
      <c r="Q98" s="171"/>
      <c r="R98" s="172"/>
      <c r="S98" s="172"/>
      <c r="T98" s="172"/>
      <c r="U98" s="171"/>
      <c r="V98" s="221"/>
      <c r="W98" s="37"/>
      <c r="X98" s="226"/>
      <c r="Y98" s="226"/>
      <c r="Z98" s="226"/>
      <c r="AA98" s="226"/>
      <c r="AB98" s="226"/>
      <c r="AC98" s="226"/>
      <c r="AD98" s="226"/>
      <c r="AE98" s="226"/>
      <c r="AF98" s="226"/>
      <c r="AG98" s="226"/>
      <c r="AH98" s="226"/>
      <c r="AI98" s="226"/>
      <c r="AJ98" s="226"/>
      <c r="AK98" s="226"/>
      <c r="AL98" s="226"/>
      <c r="AM98" s="226"/>
      <c r="AN98" s="226"/>
      <c r="AO98" s="226"/>
      <c r="AP98" s="32"/>
      <c r="AQ98" s="69"/>
      <c r="AR98" s="69"/>
      <c r="AS98" s="69"/>
    </row>
    <row r="99" spans="2:45" ht="18" customHeight="1" thickBot="1" x14ac:dyDescent="0.2">
      <c r="C99" s="37"/>
      <c r="D99" s="37"/>
      <c r="E99" s="39" t="s">
        <v>42</v>
      </c>
      <c r="F99" s="170" t="str">
        <f>中間シート!G189</f>
        <v/>
      </c>
      <c r="G99" s="38"/>
      <c r="H99" s="71" t="str">
        <f>IF(入力シート!H62&lt;&gt;"",入力シート!H62,"")</f>
        <v/>
      </c>
      <c r="I99" s="177"/>
      <c r="J99" s="230" t="str">
        <f>中間シート!L189</f>
        <v/>
      </c>
      <c r="K99" s="231"/>
      <c r="L99" s="232"/>
      <c r="M99" s="171"/>
      <c r="N99" s="255" t="str">
        <f>中間シート!M189</f>
        <v/>
      </c>
      <c r="O99" s="256"/>
      <c r="P99" s="256"/>
      <c r="Q99" s="256"/>
      <c r="R99" s="256"/>
      <c r="S99" s="256"/>
      <c r="T99" s="257"/>
      <c r="U99" s="171"/>
      <c r="V99" s="221"/>
      <c r="W99" s="37"/>
      <c r="X99" s="277" t="str">
        <f ca="1">""&amp;中間シート!$X189</f>
        <v/>
      </c>
      <c r="Y99" s="277"/>
      <c r="Z99" s="277"/>
      <c r="AA99" s="277"/>
      <c r="AB99" s="277"/>
      <c r="AC99" s="277"/>
      <c r="AD99" s="277"/>
      <c r="AE99" s="277"/>
      <c r="AF99" s="277"/>
      <c r="AG99" s="277"/>
      <c r="AH99" s="277"/>
      <c r="AI99" s="277"/>
      <c r="AJ99" s="277"/>
      <c r="AK99" s="277"/>
      <c r="AL99" s="277"/>
      <c r="AM99" s="277"/>
      <c r="AN99" s="277"/>
      <c r="AO99" s="277"/>
      <c r="AP99" s="32"/>
      <c r="AQ99" s="65">
        <f>IF(J99&lt;&gt;"",1,0)</f>
        <v>0</v>
      </c>
      <c r="AR99" s="69"/>
      <c r="AS99" s="69"/>
    </row>
    <row r="100" spans="2:45" x14ac:dyDescent="0.1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6"/>
      <c r="Y100" s="226"/>
      <c r="Z100" s="226"/>
      <c r="AA100" s="226"/>
      <c r="AB100" s="226"/>
      <c r="AC100" s="226"/>
      <c r="AD100" s="226"/>
      <c r="AE100" s="226"/>
      <c r="AF100" s="226"/>
      <c r="AG100" s="226"/>
      <c r="AH100" s="226"/>
      <c r="AI100" s="226"/>
      <c r="AJ100" s="226"/>
      <c r="AK100" s="226"/>
      <c r="AL100" s="226"/>
      <c r="AM100" s="226"/>
      <c r="AN100" s="226"/>
      <c r="AO100" s="226"/>
      <c r="AP100" s="32"/>
      <c r="AQ100" s="69"/>
      <c r="AR100" s="69"/>
      <c r="AS100" s="69"/>
    </row>
    <row r="101" spans="2:45" ht="14.25" thickBot="1" x14ac:dyDescent="0.2">
      <c r="C101" s="69"/>
      <c r="D101" s="69"/>
      <c r="E101" s="76"/>
      <c r="F101" s="173"/>
      <c r="G101" s="76"/>
      <c r="H101" s="76"/>
      <c r="I101" s="180"/>
      <c r="J101" s="174"/>
      <c r="K101" s="174"/>
      <c r="L101" s="174"/>
      <c r="M101" s="174"/>
      <c r="N101" s="174"/>
      <c r="O101" s="174"/>
      <c r="P101" s="174"/>
      <c r="Q101" s="174"/>
      <c r="R101" s="174"/>
      <c r="S101" s="174"/>
      <c r="T101" s="174"/>
      <c r="U101" s="174"/>
      <c r="V101" s="174"/>
      <c r="W101" s="69"/>
      <c r="X101" s="226"/>
      <c r="Y101" s="226"/>
      <c r="Z101" s="226"/>
      <c r="AA101" s="226"/>
      <c r="AB101" s="226"/>
      <c r="AC101" s="226"/>
      <c r="AD101" s="226"/>
      <c r="AE101" s="226"/>
      <c r="AF101" s="226"/>
      <c r="AG101" s="226"/>
      <c r="AH101" s="226"/>
      <c r="AI101" s="226"/>
      <c r="AJ101" s="226"/>
      <c r="AK101" s="226"/>
      <c r="AL101" s="226"/>
      <c r="AM101" s="226"/>
      <c r="AN101" s="226"/>
      <c r="AO101" s="226"/>
      <c r="AP101" s="32"/>
      <c r="AQ101" s="69"/>
      <c r="AR101" s="69"/>
      <c r="AS101" s="69"/>
    </row>
    <row r="102" spans="2:45" ht="18" customHeight="1" thickBot="1" x14ac:dyDescent="0.2">
      <c r="B102" s="33">
        <v>2</v>
      </c>
      <c r="C102" s="69"/>
      <c r="D102" s="77" t="s">
        <v>75</v>
      </c>
      <c r="E102" s="78" t="s">
        <v>40</v>
      </c>
      <c r="F102" s="166"/>
      <c r="G102" s="69"/>
      <c r="H102" s="91"/>
      <c r="I102" s="181"/>
      <c r="J102" s="230" t="str">
        <f>IFERROR(VLOOKUP($F102,補助対象機器一覧2024!$A$2:$K$254,2,FALSE),"")</f>
        <v/>
      </c>
      <c r="K102" s="231"/>
      <c r="L102" s="232"/>
      <c r="M102" s="174"/>
      <c r="N102" s="255" t="str">
        <f>IFERROR(VLOOKUP($F102,補助対象機器一覧2024!$A$2:$K$254,7,FALSE),"")</f>
        <v/>
      </c>
      <c r="O102" s="256"/>
      <c r="P102" s="256"/>
      <c r="Q102" s="256"/>
      <c r="R102" s="256"/>
      <c r="S102" s="256"/>
      <c r="T102" s="257"/>
      <c r="U102" s="174"/>
      <c r="V102" s="174"/>
      <c r="W102" s="69"/>
      <c r="X102" s="277" t="str">
        <f>IF($B102&lt;=入力シート!$F$22,""&amp;中間シート!X190,"")</f>
        <v/>
      </c>
      <c r="Y102" s="277"/>
      <c r="Z102" s="277"/>
      <c r="AA102" s="277"/>
      <c r="AB102" s="277"/>
      <c r="AC102" s="277"/>
      <c r="AD102" s="277"/>
      <c r="AE102" s="277"/>
      <c r="AF102" s="277"/>
      <c r="AG102" s="277"/>
      <c r="AH102" s="277"/>
      <c r="AI102" s="277"/>
      <c r="AJ102" s="277"/>
      <c r="AK102" s="277"/>
      <c r="AL102" s="277"/>
      <c r="AM102" s="277"/>
      <c r="AN102" s="277"/>
      <c r="AO102" s="277"/>
      <c r="AP102" s="32"/>
      <c r="AQ102" s="65">
        <f>IF(J102&lt;&gt;"",1,0)</f>
        <v>0</v>
      </c>
      <c r="AR102" s="69">
        <f>IF(H102&lt;&gt;"",1,0)</f>
        <v>0</v>
      </c>
      <c r="AS102" s="69"/>
    </row>
    <row r="103" spans="2:45" ht="5.0999999999999996" customHeight="1" thickBot="1" x14ac:dyDescent="0.2">
      <c r="C103" s="69"/>
      <c r="D103" s="69"/>
      <c r="E103" s="76"/>
      <c r="F103" s="174"/>
      <c r="G103" s="76"/>
      <c r="H103" s="76"/>
      <c r="I103" s="181"/>
      <c r="J103" s="174"/>
      <c r="K103" s="174"/>
      <c r="L103" s="174"/>
      <c r="M103" s="174"/>
      <c r="N103" s="174"/>
      <c r="O103" s="174"/>
      <c r="P103" s="174"/>
      <c r="Q103" s="174"/>
      <c r="R103" s="174"/>
      <c r="S103" s="174"/>
      <c r="T103" s="174"/>
      <c r="U103" s="174"/>
      <c r="V103" s="174"/>
      <c r="W103" s="69"/>
      <c r="X103" s="226" t="s">
        <v>111</v>
      </c>
      <c r="Y103" s="226"/>
      <c r="Z103" s="226"/>
      <c r="AA103" s="226"/>
      <c r="AB103" s="226"/>
      <c r="AC103" s="226"/>
      <c r="AD103" s="226"/>
      <c r="AE103" s="226"/>
      <c r="AF103" s="226"/>
      <c r="AG103" s="226"/>
      <c r="AH103" s="226"/>
      <c r="AI103" s="226"/>
      <c r="AJ103" s="226"/>
      <c r="AK103" s="226"/>
      <c r="AL103" s="226"/>
      <c r="AM103" s="226"/>
      <c r="AN103" s="226"/>
      <c r="AO103" s="226"/>
      <c r="AP103" s="32"/>
      <c r="AQ103" s="69"/>
      <c r="AR103" s="69"/>
      <c r="AS103" s="69"/>
    </row>
    <row r="104" spans="2:45" ht="18" customHeight="1" thickBot="1" x14ac:dyDescent="0.2">
      <c r="B104" s="33">
        <v>2</v>
      </c>
      <c r="C104" s="69"/>
      <c r="D104" s="69"/>
      <c r="E104" s="78" t="s">
        <v>41</v>
      </c>
      <c r="F104" s="166"/>
      <c r="G104" s="76"/>
      <c r="H104" s="91"/>
      <c r="I104" s="181"/>
      <c r="J104" s="230" t="str">
        <f>IFERROR(VLOOKUP($F104,補助対象機器一覧2024!$A$2:$K$254,2,FALSE),"")</f>
        <v/>
      </c>
      <c r="K104" s="231"/>
      <c r="L104" s="232"/>
      <c r="M104" s="174"/>
      <c r="N104" s="255" t="str">
        <f>IFERROR(VLOOKUP($F104,補助対象機器一覧2024!$A$2:$K$254,7,FALSE),"")</f>
        <v/>
      </c>
      <c r="O104" s="256"/>
      <c r="P104" s="256"/>
      <c r="Q104" s="256"/>
      <c r="R104" s="256"/>
      <c r="S104" s="256"/>
      <c r="T104" s="257"/>
      <c r="U104" s="174"/>
      <c r="V104" s="174"/>
      <c r="W104" s="69"/>
      <c r="X104" s="277" t="str">
        <f>IF($B104&lt;=入力シート!$F$22,""&amp;中間シート!X191,"")</f>
        <v/>
      </c>
      <c r="Y104" s="277"/>
      <c r="Z104" s="277"/>
      <c r="AA104" s="277"/>
      <c r="AB104" s="277"/>
      <c r="AC104" s="277"/>
      <c r="AD104" s="277"/>
      <c r="AE104" s="277"/>
      <c r="AF104" s="277"/>
      <c r="AG104" s="277"/>
      <c r="AH104" s="277"/>
      <c r="AI104" s="277"/>
      <c r="AJ104" s="277"/>
      <c r="AK104" s="277"/>
      <c r="AL104" s="277"/>
      <c r="AM104" s="277"/>
      <c r="AN104" s="277"/>
      <c r="AO104" s="277"/>
      <c r="AP104" s="32"/>
      <c r="AQ104" s="65">
        <f>IF(J104&lt;&gt;"",1,0)</f>
        <v>0</v>
      </c>
      <c r="AR104" s="69">
        <f>IF(H104&lt;&gt;"",1,0)</f>
        <v>0</v>
      </c>
      <c r="AS104" s="69"/>
    </row>
    <row r="105" spans="2:45" ht="5.0999999999999996" customHeight="1" thickBot="1" x14ac:dyDescent="0.2">
      <c r="C105" s="69"/>
      <c r="D105" s="69"/>
      <c r="E105" s="78"/>
      <c r="F105" s="173"/>
      <c r="G105" s="76"/>
      <c r="H105" s="76"/>
      <c r="I105" s="181"/>
      <c r="J105" s="173"/>
      <c r="K105" s="173"/>
      <c r="L105" s="173"/>
      <c r="M105" s="174"/>
      <c r="N105" s="173"/>
      <c r="O105" s="173"/>
      <c r="P105" s="173"/>
      <c r="Q105" s="174"/>
      <c r="R105" s="173"/>
      <c r="S105" s="173"/>
      <c r="T105" s="173"/>
      <c r="U105" s="174"/>
      <c r="V105" s="174"/>
      <c r="W105" s="69"/>
      <c r="X105" s="226" t="s">
        <v>111</v>
      </c>
      <c r="Y105" s="226"/>
      <c r="Z105" s="226"/>
      <c r="AA105" s="226"/>
      <c r="AB105" s="226"/>
      <c r="AC105" s="226"/>
      <c r="AD105" s="226"/>
      <c r="AE105" s="226"/>
      <c r="AF105" s="226"/>
      <c r="AG105" s="226"/>
      <c r="AH105" s="226"/>
      <c r="AI105" s="226"/>
      <c r="AJ105" s="226"/>
      <c r="AK105" s="226"/>
      <c r="AL105" s="226"/>
      <c r="AM105" s="226"/>
      <c r="AN105" s="226"/>
      <c r="AO105" s="226"/>
      <c r="AP105" s="32"/>
      <c r="AQ105" s="69"/>
      <c r="AR105" s="69"/>
      <c r="AS105" s="69"/>
    </row>
    <row r="106" spans="2:45" ht="18" customHeight="1" thickBot="1" x14ac:dyDescent="0.2">
      <c r="B106" s="33">
        <v>2</v>
      </c>
      <c r="C106" s="69"/>
      <c r="D106" s="69"/>
      <c r="E106" s="78" t="s">
        <v>42</v>
      </c>
      <c r="F106" s="166"/>
      <c r="G106" s="76"/>
      <c r="H106" s="91"/>
      <c r="I106" s="181"/>
      <c r="J106" s="230" t="str">
        <f>IFERROR(VLOOKUP($F106,補助対象機器一覧2024!$A$2:$K$254,2,FALSE),"")</f>
        <v/>
      </c>
      <c r="K106" s="231"/>
      <c r="L106" s="232"/>
      <c r="M106" s="174"/>
      <c r="N106" s="255" t="str">
        <f>IFERROR(VLOOKUP($F106,補助対象機器一覧2024!$A$2:$K$254,7,FALSE),"")</f>
        <v/>
      </c>
      <c r="O106" s="256"/>
      <c r="P106" s="256"/>
      <c r="Q106" s="256"/>
      <c r="R106" s="256"/>
      <c r="S106" s="256"/>
      <c r="T106" s="257"/>
      <c r="U106" s="174"/>
      <c r="V106" s="174"/>
      <c r="W106" s="69"/>
      <c r="X106" s="277" t="str">
        <f>IF($B106&lt;=入力シート!$F$22,""&amp;中間シート!X192,"")</f>
        <v/>
      </c>
      <c r="Y106" s="277"/>
      <c r="Z106" s="277"/>
      <c r="AA106" s="277"/>
      <c r="AB106" s="277"/>
      <c r="AC106" s="277"/>
      <c r="AD106" s="277"/>
      <c r="AE106" s="277"/>
      <c r="AF106" s="277"/>
      <c r="AG106" s="277"/>
      <c r="AH106" s="277"/>
      <c r="AI106" s="277"/>
      <c r="AJ106" s="277"/>
      <c r="AK106" s="277"/>
      <c r="AL106" s="277"/>
      <c r="AM106" s="277"/>
      <c r="AN106" s="277"/>
      <c r="AO106" s="277"/>
      <c r="AP106" s="32"/>
      <c r="AQ106" s="65">
        <f>IF(J106&lt;&gt;"",1,0)</f>
        <v>0</v>
      </c>
      <c r="AR106" s="69">
        <f>IF(H106&lt;&gt;"",1,0)</f>
        <v>0</v>
      </c>
      <c r="AS106" s="69"/>
    </row>
    <row r="107" spans="2:45" x14ac:dyDescent="0.1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6" t="s">
        <v>111</v>
      </c>
      <c r="Y107" s="226"/>
      <c r="Z107" s="226"/>
      <c r="AA107" s="226"/>
      <c r="AB107" s="226"/>
      <c r="AC107" s="226"/>
      <c r="AD107" s="226"/>
      <c r="AE107" s="226"/>
      <c r="AF107" s="226"/>
      <c r="AG107" s="226"/>
      <c r="AH107" s="226"/>
      <c r="AI107" s="226"/>
      <c r="AJ107" s="226"/>
      <c r="AK107" s="226"/>
      <c r="AL107" s="226"/>
      <c r="AM107" s="226"/>
      <c r="AN107" s="226"/>
      <c r="AO107" s="226"/>
      <c r="AP107" s="32"/>
      <c r="AQ107" s="69"/>
      <c r="AR107" s="69"/>
      <c r="AS107" s="69"/>
    </row>
    <row r="108" spans="2:45" ht="14.25" thickBot="1" x14ac:dyDescent="0.2">
      <c r="C108" s="37"/>
      <c r="D108" s="37"/>
      <c r="E108" s="38"/>
      <c r="F108" s="172"/>
      <c r="G108" s="38"/>
      <c r="H108" s="38"/>
      <c r="I108" s="179"/>
      <c r="J108" s="171"/>
      <c r="K108" s="171"/>
      <c r="L108" s="171"/>
      <c r="M108" s="171"/>
      <c r="N108" s="171"/>
      <c r="O108" s="171"/>
      <c r="P108" s="171"/>
      <c r="Q108" s="171"/>
      <c r="R108" s="171"/>
      <c r="S108" s="171"/>
      <c r="T108" s="171"/>
      <c r="U108" s="171"/>
      <c r="V108" s="221"/>
      <c r="W108" s="37"/>
      <c r="X108" s="226" t="s">
        <v>111</v>
      </c>
      <c r="Y108" s="226"/>
      <c r="Z108" s="226"/>
      <c r="AA108" s="226"/>
      <c r="AB108" s="226"/>
      <c r="AC108" s="226"/>
      <c r="AD108" s="226"/>
      <c r="AE108" s="226"/>
      <c r="AF108" s="226"/>
      <c r="AG108" s="226"/>
      <c r="AH108" s="226"/>
      <c r="AI108" s="226"/>
      <c r="AJ108" s="226"/>
      <c r="AK108" s="226"/>
      <c r="AL108" s="226"/>
      <c r="AM108" s="226"/>
      <c r="AN108" s="226"/>
      <c r="AO108" s="226"/>
      <c r="AP108" s="32"/>
      <c r="AQ108" s="69"/>
      <c r="AR108" s="69"/>
      <c r="AS108" s="69"/>
    </row>
    <row r="109" spans="2:45" ht="18" customHeight="1" thickBot="1" x14ac:dyDescent="0.2">
      <c r="B109" s="33">
        <v>3</v>
      </c>
      <c r="C109" s="37"/>
      <c r="D109" s="66" t="s">
        <v>76</v>
      </c>
      <c r="E109" s="39" t="s">
        <v>40</v>
      </c>
      <c r="F109" s="166"/>
      <c r="G109" s="37"/>
      <c r="H109" s="91"/>
      <c r="I109" s="177"/>
      <c r="J109" s="230" t="str">
        <f>IFERROR(VLOOKUP($F109,補助対象機器一覧2024!$A$2:$K$254,2,FALSE),"")</f>
        <v/>
      </c>
      <c r="K109" s="231"/>
      <c r="L109" s="232"/>
      <c r="M109" s="171"/>
      <c r="N109" s="255" t="str">
        <f>IFERROR(VLOOKUP($F109,補助対象機器一覧2024!$A$2:$K$254,7,FALSE),"")</f>
        <v/>
      </c>
      <c r="O109" s="256"/>
      <c r="P109" s="256"/>
      <c r="Q109" s="256"/>
      <c r="R109" s="256"/>
      <c r="S109" s="256"/>
      <c r="T109" s="257"/>
      <c r="U109" s="171"/>
      <c r="V109" s="221"/>
      <c r="W109" s="37"/>
      <c r="X109" s="277" t="str">
        <f>IF($B109&lt;=入力シート!$F$22,""&amp;中間シート!X193,"")</f>
        <v/>
      </c>
      <c r="Y109" s="277"/>
      <c r="Z109" s="277"/>
      <c r="AA109" s="277"/>
      <c r="AB109" s="277"/>
      <c r="AC109" s="277"/>
      <c r="AD109" s="277"/>
      <c r="AE109" s="277"/>
      <c r="AF109" s="277"/>
      <c r="AG109" s="277"/>
      <c r="AH109" s="277"/>
      <c r="AI109" s="277"/>
      <c r="AJ109" s="277"/>
      <c r="AK109" s="277"/>
      <c r="AL109" s="277"/>
      <c r="AM109" s="277"/>
      <c r="AN109" s="277"/>
      <c r="AO109" s="277"/>
      <c r="AP109" s="32"/>
      <c r="AQ109" s="65">
        <f>IF(J109&lt;&gt;"",1,0)</f>
        <v>0</v>
      </c>
      <c r="AR109" s="69">
        <f>IF(H109&lt;&gt;"",1,0)</f>
        <v>0</v>
      </c>
      <c r="AS109" s="69"/>
    </row>
    <row r="110" spans="2:45" ht="5.0999999999999996" customHeight="1" thickBot="1" x14ac:dyDescent="0.2">
      <c r="C110" s="37"/>
      <c r="D110" s="37"/>
      <c r="E110" s="38"/>
      <c r="F110" s="171"/>
      <c r="G110" s="38"/>
      <c r="H110" s="38"/>
      <c r="I110" s="177"/>
      <c r="J110" s="171"/>
      <c r="K110" s="171"/>
      <c r="L110" s="171"/>
      <c r="M110" s="171"/>
      <c r="N110" s="171"/>
      <c r="O110" s="171"/>
      <c r="P110" s="171"/>
      <c r="Q110" s="171"/>
      <c r="R110" s="171"/>
      <c r="S110" s="171"/>
      <c r="T110" s="171"/>
      <c r="U110" s="171"/>
      <c r="V110" s="221"/>
      <c r="W110" s="37"/>
      <c r="X110" s="226" t="s">
        <v>111</v>
      </c>
      <c r="Y110" s="226"/>
      <c r="Z110" s="226"/>
      <c r="AA110" s="226"/>
      <c r="AB110" s="226"/>
      <c r="AC110" s="226"/>
      <c r="AD110" s="226"/>
      <c r="AE110" s="226"/>
      <c r="AF110" s="226"/>
      <c r="AG110" s="226"/>
      <c r="AH110" s="226"/>
      <c r="AI110" s="226"/>
      <c r="AJ110" s="226"/>
      <c r="AK110" s="226"/>
      <c r="AL110" s="226"/>
      <c r="AM110" s="226"/>
      <c r="AN110" s="226"/>
      <c r="AO110" s="226"/>
      <c r="AP110" s="32"/>
      <c r="AQ110" s="69"/>
      <c r="AR110" s="69"/>
      <c r="AS110" s="69"/>
    </row>
    <row r="111" spans="2:45" ht="18" customHeight="1" thickBot="1" x14ac:dyDescent="0.2">
      <c r="B111" s="33">
        <v>3</v>
      </c>
      <c r="C111" s="37"/>
      <c r="D111" s="37"/>
      <c r="E111" s="39" t="s">
        <v>41</v>
      </c>
      <c r="F111" s="166"/>
      <c r="G111" s="38"/>
      <c r="H111" s="91"/>
      <c r="I111" s="177"/>
      <c r="J111" s="230" t="str">
        <f>IFERROR(VLOOKUP($F111,補助対象機器一覧2024!$A$2:$K$254,2,FALSE),"")</f>
        <v/>
      </c>
      <c r="K111" s="231"/>
      <c r="L111" s="232"/>
      <c r="M111" s="171"/>
      <c r="N111" s="255" t="str">
        <f>IFERROR(VLOOKUP($F111,補助対象機器一覧2024!$A$2:$K$254,7,FALSE),"")</f>
        <v/>
      </c>
      <c r="O111" s="256"/>
      <c r="P111" s="256"/>
      <c r="Q111" s="256"/>
      <c r="R111" s="256"/>
      <c r="S111" s="256"/>
      <c r="T111" s="257"/>
      <c r="U111" s="171"/>
      <c r="V111" s="221"/>
      <c r="W111" s="37"/>
      <c r="X111" s="277" t="str">
        <f>IF($B111&lt;=入力シート!$F$22,""&amp;中間シート!X194,"")</f>
        <v/>
      </c>
      <c r="Y111" s="277"/>
      <c r="Z111" s="277"/>
      <c r="AA111" s="277"/>
      <c r="AB111" s="277"/>
      <c r="AC111" s="277"/>
      <c r="AD111" s="277"/>
      <c r="AE111" s="277"/>
      <c r="AF111" s="277"/>
      <c r="AG111" s="277"/>
      <c r="AH111" s="277"/>
      <c r="AI111" s="277"/>
      <c r="AJ111" s="277"/>
      <c r="AK111" s="277"/>
      <c r="AL111" s="277"/>
      <c r="AM111" s="277"/>
      <c r="AN111" s="277"/>
      <c r="AO111" s="277"/>
      <c r="AP111" s="32"/>
      <c r="AQ111" s="65">
        <f>IF(J111&lt;&gt;"",1,0)</f>
        <v>0</v>
      </c>
      <c r="AR111" s="69">
        <f>IF(H111&lt;&gt;"",1,0)</f>
        <v>0</v>
      </c>
      <c r="AS111" s="69"/>
    </row>
    <row r="112" spans="2:45" ht="5.0999999999999996" customHeight="1" thickBot="1" x14ac:dyDescent="0.2">
      <c r="C112" s="37"/>
      <c r="D112" s="37"/>
      <c r="E112" s="39"/>
      <c r="F112" s="172"/>
      <c r="G112" s="38"/>
      <c r="H112" s="38"/>
      <c r="I112" s="177"/>
      <c r="J112" s="172"/>
      <c r="K112" s="172"/>
      <c r="L112" s="172"/>
      <c r="M112" s="171"/>
      <c r="N112" s="172"/>
      <c r="O112" s="172"/>
      <c r="P112" s="172"/>
      <c r="Q112" s="171"/>
      <c r="R112" s="172"/>
      <c r="S112" s="172"/>
      <c r="T112" s="172"/>
      <c r="U112" s="171"/>
      <c r="V112" s="221"/>
      <c r="W112" s="37"/>
      <c r="X112" s="226" t="s">
        <v>111</v>
      </c>
      <c r="Y112" s="226"/>
      <c r="Z112" s="226"/>
      <c r="AA112" s="226"/>
      <c r="AB112" s="226"/>
      <c r="AC112" s="226"/>
      <c r="AD112" s="226"/>
      <c r="AE112" s="226"/>
      <c r="AF112" s="226"/>
      <c r="AG112" s="226"/>
      <c r="AH112" s="226"/>
      <c r="AI112" s="226"/>
      <c r="AJ112" s="226"/>
      <c r="AK112" s="226"/>
      <c r="AL112" s="226"/>
      <c r="AM112" s="226"/>
      <c r="AN112" s="226"/>
      <c r="AO112" s="226"/>
      <c r="AP112" s="32"/>
      <c r="AQ112" s="69"/>
      <c r="AR112" s="69"/>
      <c r="AS112" s="69"/>
    </row>
    <row r="113" spans="2:45" ht="18" customHeight="1" thickBot="1" x14ac:dyDescent="0.2">
      <c r="B113" s="33">
        <v>3</v>
      </c>
      <c r="C113" s="37"/>
      <c r="D113" s="37"/>
      <c r="E113" s="39" t="s">
        <v>42</v>
      </c>
      <c r="F113" s="166"/>
      <c r="G113" s="38"/>
      <c r="H113" s="91"/>
      <c r="I113" s="177"/>
      <c r="J113" s="230" t="str">
        <f>IFERROR(VLOOKUP($F113,補助対象機器一覧2024!$A$2:$K$254,2,FALSE),"")</f>
        <v/>
      </c>
      <c r="K113" s="231"/>
      <c r="L113" s="232"/>
      <c r="M113" s="171"/>
      <c r="N113" s="255" t="str">
        <f>IFERROR(VLOOKUP($F113,補助対象機器一覧2024!$A$2:$K$254,7,FALSE),"")</f>
        <v/>
      </c>
      <c r="O113" s="256"/>
      <c r="P113" s="256"/>
      <c r="Q113" s="256"/>
      <c r="R113" s="256"/>
      <c r="S113" s="256"/>
      <c r="T113" s="257"/>
      <c r="U113" s="171"/>
      <c r="V113" s="221"/>
      <c r="W113" s="37"/>
      <c r="X113" s="277" t="str">
        <f>IF($B113&lt;=入力シート!$F$22,""&amp;中間シート!X195,"")</f>
        <v/>
      </c>
      <c r="Y113" s="277"/>
      <c r="Z113" s="277"/>
      <c r="AA113" s="277"/>
      <c r="AB113" s="277"/>
      <c r="AC113" s="277"/>
      <c r="AD113" s="277"/>
      <c r="AE113" s="277"/>
      <c r="AF113" s="277"/>
      <c r="AG113" s="277"/>
      <c r="AH113" s="277"/>
      <c r="AI113" s="277"/>
      <c r="AJ113" s="277"/>
      <c r="AK113" s="277"/>
      <c r="AL113" s="277"/>
      <c r="AM113" s="277"/>
      <c r="AN113" s="277"/>
      <c r="AO113" s="277"/>
      <c r="AP113" s="32"/>
      <c r="AQ113" s="65">
        <f>IF(J113&lt;&gt;"",1,0)</f>
        <v>0</v>
      </c>
      <c r="AR113" s="69">
        <f>IF(H113&lt;&gt;"",1,0)</f>
        <v>0</v>
      </c>
      <c r="AS113" s="69"/>
    </row>
    <row r="114" spans="2:45" x14ac:dyDescent="0.1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6" t="s">
        <v>111</v>
      </c>
      <c r="Y114" s="226"/>
      <c r="Z114" s="226"/>
      <c r="AA114" s="226"/>
      <c r="AB114" s="226"/>
      <c r="AC114" s="226"/>
      <c r="AD114" s="226"/>
      <c r="AE114" s="226"/>
      <c r="AF114" s="226"/>
      <c r="AG114" s="226"/>
      <c r="AH114" s="226"/>
      <c r="AI114" s="226"/>
      <c r="AJ114" s="226"/>
      <c r="AK114" s="226"/>
      <c r="AL114" s="226"/>
      <c r="AM114" s="226"/>
      <c r="AN114" s="226"/>
      <c r="AO114" s="226"/>
      <c r="AP114" s="32"/>
      <c r="AQ114" s="69"/>
      <c r="AR114" s="69"/>
      <c r="AS114" s="69"/>
    </row>
    <row r="115" spans="2:45" ht="14.25" thickBot="1" x14ac:dyDescent="0.2">
      <c r="C115" s="69"/>
      <c r="D115" s="69"/>
      <c r="E115" s="76"/>
      <c r="F115" s="173"/>
      <c r="G115" s="76"/>
      <c r="H115" s="76"/>
      <c r="I115" s="180"/>
      <c r="J115" s="174"/>
      <c r="K115" s="174"/>
      <c r="L115" s="174"/>
      <c r="M115" s="174"/>
      <c r="N115" s="174"/>
      <c r="O115" s="174"/>
      <c r="P115" s="174"/>
      <c r="Q115" s="174"/>
      <c r="R115" s="174"/>
      <c r="S115" s="174"/>
      <c r="T115" s="174"/>
      <c r="U115" s="174"/>
      <c r="V115" s="174"/>
      <c r="W115" s="69"/>
      <c r="X115" s="226" t="s">
        <v>111</v>
      </c>
      <c r="Y115" s="226"/>
      <c r="Z115" s="226"/>
      <c r="AA115" s="226"/>
      <c r="AB115" s="226"/>
      <c r="AC115" s="226"/>
      <c r="AD115" s="226"/>
      <c r="AE115" s="226"/>
      <c r="AF115" s="226"/>
      <c r="AG115" s="226"/>
      <c r="AH115" s="226"/>
      <c r="AI115" s="226"/>
      <c r="AJ115" s="226"/>
      <c r="AK115" s="226"/>
      <c r="AL115" s="226"/>
      <c r="AM115" s="226"/>
      <c r="AN115" s="226"/>
      <c r="AO115" s="226"/>
      <c r="AP115" s="32"/>
      <c r="AQ115" s="69"/>
      <c r="AR115" s="69"/>
      <c r="AS115" s="69"/>
    </row>
    <row r="116" spans="2:45" ht="18" customHeight="1" thickBot="1" x14ac:dyDescent="0.2">
      <c r="B116" s="33">
        <v>4</v>
      </c>
      <c r="C116" s="69"/>
      <c r="D116" s="77" t="s">
        <v>77</v>
      </c>
      <c r="E116" s="78" t="s">
        <v>40</v>
      </c>
      <c r="F116" s="166"/>
      <c r="G116" s="69"/>
      <c r="H116" s="64"/>
      <c r="I116" s="181"/>
      <c r="J116" s="230" t="str">
        <f>IFERROR(VLOOKUP($F116,補助対象機器一覧2024!$A$2:$K$254,2,FALSE),"")</f>
        <v/>
      </c>
      <c r="K116" s="231"/>
      <c r="L116" s="232"/>
      <c r="M116" s="174"/>
      <c r="N116" s="255" t="str">
        <f>IFERROR(VLOOKUP($F116,補助対象機器一覧2024!$A$2:$K$254,7,FALSE),"")</f>
        <v/>
      </c>
      <c r="O116" s="256"/>
      <c r="P116" s="256"/>
      <c r="Q116" s="256"/>
      <c r="R116" s="256"/>
      <c r="S116" s="256"/>
      <c r="T116" s="257"/>
      <c r="U116" s="174"/>
      <c r="V116" s="174"/>
      <c r="W116" s="69"/>
      <c r="X116" s="277" t="str">
        <f>IF($B116&lt;=入力シート!$F$22,""&amp;中間シート!X196,"")</f>
        <v/>
      </c>
      <c r="Y116" s="277"/>
      <c r="Z116" s="277"/>
      <c r="AA116" s="277"/>
      <c r="AB116" s="277"/>
      <c r="AC116" s="277"/>
      <c r="AD116" s="277"/>
      <c r="AE116" s="277"/>
      <c r="AF116" s="277"/>
      <c r="AG116" s="277"/>
      <c r="AH116" s="277"/>
      <c r="AI116" s="277"/>
      <c r="AJ116" s="277"/>
      <c r="AK116" s="277"/>
      <c r="AL116" s="277"/>
      <c r="AM116" s="277"/>
      <c r="AN116" s="277"/>
      <c r="AO116" s="277"/>
      <c r="AP116" s="32"/>
      <c r="AQ116" s="65">
        <f>IF(J116&lt;&gt;"",1,0)</f>
        <v>0</v>
      </c>
      <c r="AR116" s="69">
        <f>IF(H116&lt;&gt;"",1,0)</f>
        <v>0</v>
      </c>
      <c r="AS116" s="69"/>
    </row>
    <row r="117" spans="2:45" ht="5.0999999999999996" customHeight="1" thickBot="1" x14ac:dyDescent="0.2">
      <c r="C117" s="69"/>
      <c r="D117" s="69"/>
      <c r="E117" s="76"/>
      <c r="F117" s="174"/>
      <c r="G117" s="76"/>
      <c r="H117" s="76"/>
      <c r="I117" s="181"/>
      <c r="J117" s="174"/>
      <c r="K117" s="174"/>
      <c r="L117" s="174"/>
      <c r="M117" s="174"/>
      <c r="N117" s="174"/>
      <c r="O117" s="174"/>
      <c r="P117" s="174"/>
      <c r="Q117" s="174"/>
      <c r="R117" s="174"/>
      <c r="S117" s="174"/>
      <c r="T117" s="174"/>
      <c r="U117" s="174"/>
      <c r="V117" s="174"/>
      <c r="W117" s="69"/>
      <c r="X117" s="226" t="s">
        <v>111</v>
      </c>
      <c r="Y117" s="226"/>
      <c r="Z117" s="226"/>
      <c r="AA117" s="226"/>
      <c r="AB117" s="226"/>
      <c r="AC117" s="226"/>
      <c r="AD117" s="226"/>
      <c r="AE117" s="226"/>
      <c r="AF117" s="226"/>
      <c r="AG117" s="226"/>
      <c r="AH117" s="226"/>
      <c r="AI117" s="226"/>
      <c r="AJ117" s="226"/>
      <c r="AK117" s="226"/>
      <c r="AL117" s="226"/>
      <c r="AM117" s="226"/>
      <c r="AN117" s="226"/>
      <c r="AO117" s="226"/>
      <c r="AP117" s="32"/>
      <c r="AQ117" s="69"/>
      <c r="AR117" s="69"/>
      <c r="AS117" s="69"/>
    </row>
    <row r="118" spans="2:45" ht="18" customHeight="1" thickBot="1" x14ac:dyDescent="0.2">
      <c r="B118" s="33">
        <v>4</v>
      </c>
      <c r="C118" s="69"/>
      <c r="D118" s="69"/>
      <c r="E118" s="78" t="s">
        <v>41</v>
      </c>
      <c r="F118" s="166"/>
      <c r="G118" s="76"/>
      <c r="H118" s="64"/>
      <c r="I118" s="181"/>
      <c r="J118" s="230" t="str">
        <f>IFERROR(VLOOKUP($F118,補助対象機器一覧2024!$A$2:$K$254,2,FALSE),"")</f>
        <v/>
      </c>
      <c r="K118" s="231"/>
      <c r="L118" s="232"/>
      <c r="M118" s="174"/>
      <c r="N118" s="255" t="str">
        <f>IFERROR(VLOOKUP($F118,補助対象機器一覧2024!$A$2:$K$254,7,FALSE),"")</f>
        <v/>
      </c>
      <c r="O118" s="256"/>
      <c r="P118" s="256"/>
      <c r="Q118" s="256"/>
      <c r="R118" s="256"/>
      <c r="S118" s="256"/>
      <c r="T118" s="257"/>
      <c r="U118" s="174"/>
      <c r="V118" s="174"/>
      <c r="W118" s="69"/>
      <c r="X118" s="277" t="str">
        <f>IF($B118&lt;=入力シート!$F$22,""&amp;中間シート!X197,"")</f>
        <v/>
      </c>
      <c r="Y118" s="277"/>
      <c r="Z118" s="277"/>
      <c r="AA118" s="277"/>
      <c r="AB118" s="277"/>
      <c r="AC118" s="277"/>
      <c r="AD118" s="277"/>
      <c r="AE118" s="277"/>
      <c r="AF118" s="277"/>
      <c r="AG118" s="277"/>
      <c r="AH118" s="277"/>
      <c r="AI118" s="277"/>
      <c r="AJ118" s="277"/>
      <c r="AK118" s="277"/>
      <c r="AL118" s="277"/>
      <c r="AM118" s="277"/>
      <c r="AN118" s="277"/>
      <c r="AO118" s="277"/>
      <c r="AP118" s="32"/>
      <c r="AQ118" s="65">
        <f>IF(J118&lt;&gt;"",1,0)</f>
        <v>0</v>
      </c>
      <c r="AR118" s="69">
        <f>IF(H118&lt;&gt;"",1,0)</f>
        <v>0</v>
      </c>
      <c r="AS118" s="69"/>
    </row>
    <row r="119" spans="2:45" ht="5.0999999999999996" customHeight="1" thickBot="1" x14ac:dyDescent="0.2">
      <c r="C119" s="69"/>
      <c r="D119" s="69"/>
      <c r="E119" s="78"/>
      <c r="F119" s="173"/>
      <c r="G119" s="76"/>
      <c r="H119" s="76"/>
      <c r="I119" s="181"/>
      <c r="J119" s="173"/>
      <c r="K119" s="173"/>
      <c r="L119" s="173"/>
      <c r="M119" s="174"/>
      <c r="N119" s="173"/>
      <c r="O119" s="173"/>
      <c r="P119" s="173"/>
      <c r="Q119" s="174"/>
      <c r="R119" s="173"/>
      <c r="S119" s="173"/>
      <c r="T119" s="173"/>
      <c r="U119" s="174"/>
      <c r="V119" s="174"/>
      <c r="W119" s="69"/>
      <c r="X119" s="226" t="s">
        <v>111</v>
      </c>
      <c r="Y119" s="226"/>
      <c r="Z119" s="226"/>
      <c r="AA119" s="226"/>
      <c r="AB119" s="226"/>
      <c r="AC119" s="226"/>
      <c r="AD119" s="226"/>
      <c r="AE119" s="226"/>
      <c r="AF119" s="226"/>
      <c r="AG119" s="226"/>
      <c r="AH119" s="226"/>
      <c r="AI119" s="226"/>
      <c r="AJ119" s="226"/>
      <c r="AK119" s="226"/>
      <c r="AL119" s="226"/>
      <c r="AM119" s="226"/>
      <c r="AN119" s="226"/>
      <c r="AO119" s="226"/>
      <c r="AP119" s="32"/>
      <c r="AQ119" s="69"/>
      <c r="AR119" s="69"/>
      <c r="AS119" s="69"/>
    </row>
    <row r="120" spans="2:45" ht="18" customHeight="1" thickBot="1" x14ac:dyDescent="0.2">
      <c r="B120" s="33">
        <v>4</v>
      </c>
      <c r="C120" s="69"/>
      <c r="D120" s="69"/>
      <c r="E120" s="78" t="s">
        <v>42</v>
      </c>
      <c r="F120" s="166"/>
      <c r="G120" s="76"/>
      <c r="H120" s="64"/>
      <c r="I120" s="181"/>
      <c r="J120" s="230" t="str">
        <f>IFERROR(VLOOKUP($F120,補助対象機器一覧2024!$A$2:$K$254,2,FALSE),"")</f>
        <v/>
      </c>
      <c r="K120" s="231"/>
      <c r="L120" s="232"/>
      <c r="M120" s="174"/>
      <c r="N120" s="255" t="str">
        <f>IFERROR(VLOOKUP($F120,補助対象機器一覧2024!$A$2:$K$254,7,FALSE),"")</f>
        <v/>
      </c>
      <c r="O120" s="256"/>
      <c r="P120" s="256"/>
      <c r="Q120" s="256"/>
      <c r="R120" s="256"/>
      <c r="S120" s="256"/>
      <c r="T120" s="257"/>
      <c r="U120" s="174"/>
      <c r="V120" s="174"/>
      <c r="W120" s="69"/>
      <c r="X120" s="277" t="str">
        <f>IF($B120&lt;=入力シート!$F$22,""&amp;中間シート!X198,"")</f>
        <v/>
      </c>
      <c r="Y120" s="277"/>
      <c r="Z120" s="277"/>
      <c r="AA120" s="277"/>
      <c r="AB120" s="277"/>
      <c r="AC120" s="277"/>
      <c r="AD120" s="277"/>
      <c r="AE120" s="277"/>
      <c r="AF120" s="277"/>
      <c r="AG120" s="277"/>
      <c r="AH120" s="277"/>
      <c r="AI120" s="277"/>
      <c r="AJ120" s="277"/>
      <c r="AK120" s="277"/>
      <c r="AL120" s="277"/>
      <c r="AM120" s="277"/>
      <c r="AN120" s="277"/>
      <c r="AO120" s="277"/>
      <c r="AP120" s="32"/>
      <c r="AQ120" s="65">
        <f>IF(J120&lt;&gt;"",1,0)</f>
        <v>0</v>
      </c>
      <c r="AR120" s="69">
        <f>IF(H120&lt;&gt;"",1,0)</f>
        <v>0</v>
      </c>
      <c r="AS120" s="69"/>
    </row>
    <row r="121" spans="2:45" x14ac:dyDescent="0.1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6" t="s">
        <v>111</v>
      </c>
      <c r="Y121" s="226"/>
      <c r="Z121" s="226"/>
      <c r="AA121" s="226"/>
      <c r="AB121" s="226"/>
      <c r="AC121" s="226"/>
      <c r="AD121" s="226"/>
      <c r="AE121" s="226"/>
      <c r="AF121" s="226"/>
      <c r="AG121" s="226"/>
      <c r="AH121" s="226"/>
      <c r="AI121" s="226"/>
      <c r="AJ121" s="226"/>
      <c r="AK121" s="226"/>
      <c r="AL121" s="226"/>
      <c r="AM121" s="226"/>
      <c r="AN121" s="226"/>
      <c r="AO121" s="226"/>
      <c r="AP121" s="32"/>
      <c r="AQ121" s="69"/>
      <c r="AR121" s="69"/>
      <c r="AS121" s="69"/>
    </row>
    <row r="122" spans="2:45" ht="14.25" thickBot="1" x14ac:dyDescent="0.2">
      <c r="C122" s="37"/>
      <c r="D122" s="37"/>
      <c r="E122" s="38"/>
      <c r="F122" s="172"/>
      <c r="G122" s="38"/>
      <c r="H122" s="38"/>
      <c r="I122" s="179"/>
      <c r="J122" s="171"/>
      <c r="K122" s="171"/>
      <c r="L122" s="171"/>
      <c r="M122" s="171"/>
      <c r="N122" s="171"/>
      <c r="O122" s="171"/>
      <c r="P122" s="171"/>
      <c r="Q122" s="171"/>
      <c r="R122" s="171"/>
      <c r="S122" s="171"/>
      <c r="T122" s="171"/>
      <c r="U122" s="171"/>
      <c r="V122" s="221"/>
      <c r="W122" s="37"/>
      <c r="X122" s="226" t="s">
        <v>111</v>
      </c>
      <c r="Y122" s="226"/>
      <c r="Z122" s="226"/>
      <c r="AA122" s="226"/>
      <c r="AB122" s="226"/>
      <c r="AC122" s="226"/>
      <c r="AD122" s="226"/>
      <c r="AE122" s="226"/>
      <c r="AF122" s="226"/>
      <c r="AG122" s="226"/>
      <c r="AH122" s="226"/>
      <c r="AI122" s="226"/>
      <c r="AJ122" s="226"/>
      <c r="AK122" s="226"/>
      <c r="AL122" s="226"/>
      <c r="AM122" s="226"/>
      <c r="AN122" s="226"/>
      <c r="AO122" s="226"/>
      <c r="AP122" s="32"/>
      <c r="AQ122" s="69"/>
      <c r="AR122" s="69"/>
      <c r="AS122" s="69"/>
    </row>
    <row r="123" spans="2:45" ht="18" customHeight="1" thickBot="1" x14ac:dyDescent="0.2">
      <c r="B123" s="33">
        <v>5</v>
      </c>
      <c r="C123" s="37"/>
      <c r="D123" s="66" t="s">
        <v>78</v>
      </c>
      <c r="E123" s="39" t="s">
        <v>40</v>
      </c>
      <c r="F123" s="166"/>
      <c r="G123" s="37"/>
      <c r="H123" s="91"/>
      <c r="I123" s="177"/>
      <c r="J123" s="230" t="str">
        <f>IFERROR(VLOOKUP($F123,補助対象機器一覧2024!$A$2:$K$254,2,FALSE),"")</f>
        <v/>
      </c>
      <c r="K123" s="231"/>
      <c r="L123" s="232"/>
      <c r="M123" s="171"/>
      <c r="N123" s="255" t="str">
        <f>IFERROR(VLOOKUP($F123,補助対象機器一覧2024!$A$2:$K$254,7,FALSE),"")</f>
        <v/>
      </c>
      <c r="O123" s="256"/>
      <c r="P123" s="256"/>
      <c r="Q123" s="256"/>
      <c r="R123" s="256"/>
      <c r="S123" s="256"/>
      <c r="T123" s="257"/>
      <c r="U123" s="171"/>
      <c r="V123" s="221"/>
      <c r="W123" s="37"/>
      <c r="X123" s="277" t="str">
        <f>IF($B123&lt;=入力シート!$F$22,""&amp;中間シート!X199,"")</f>
        <v/>
      </c>
      <c r="Y123" s="277"/>
      <c r="Z123" s="277"/>
      <c r="AA123" s="277"/>
      <c r="AB123" s="277"/>
      <c r="AC123" s="277"/>
      <c r="AD123" s="277"/>
      <c r="AE123" s="277"/>
      <c r="AF123" s="277"/>
      <c r="AG123" s="277"/>
      <c r="AH123" s="277"/>
      <c r="AI123" s="277"/>
      <c r="AJ123" s="277"/>
      <c r="AK123" s="277"/>
      <c r="AL123" s="277"/>
      <c r="AM123" s="277"/>
      <c r="AN123" s="277"/>
      <c r="AO123" s="277"/>
      <c r="AQ123" s="65">
        <f>IF(J123&lt;&gt;"",1,0)</f>
        <v>0</v>
      </c>
      <c r="AR123" s="69">
        <f>IF(H123&lt;&gt;"",1,0)</f>
        <v>0</v>
      </c>
      <c r="AS123" s="69"/>
    </row>
    <row r="124" spans="2:45" ht="5.0999999999999996" customHeight="1" thickBot="1" x14ac:dyDescent="0.2">
      <c r="C124" s="37"/>
      <c r="D124" s="37"/>
      <c r="E124" s="39"/>
      <c r="F124" s="171"/>
      <c r="G124" s="38"/>
      <c r="H124" s="38"/>
      <c r="I124" s="177"/>
      <c r="J124" s="171"/>
      <c r="K124" s="171"/>
      <c r="L124" s="171"/>
      <c r="M124" s="171"/>
      <c r="N124" s="171"/>
      <c r="O124" s="171"/>
      <c r="P124" s="171"/>
      <c r="Q124" s="171"/>
      <c r="R124" s="171"/>
      <c r="S124" s="171"/>
      <c r="T124" s="171"/>
      <c r="U124" s="171"/>
      <c r="V124" s="221"/>
      <c r="W124" s="37"/>
      <c r="X124" s="226" t="s">
        <v>111</v>
      </c>
      <c r="Y124" s="226"/>
      <c r="Z124" s="226"/>
      <c r="AA124" s="226"/>
      <c r="AB124" s="226"/>
      <c r="AC124" s="226"/>
      <c r="AD124" s="226"/>
      <c r="AE124" s="226"/>
      <c r="AF124" s="226"/>
      <c r="AG124" s="226"/>
      <c r="AH124" s="226"/>
      <c r="AI124" s="226"/>
      <c r="AJ124" s="226"/>
      <c r="AK124" s="226"/>
      <c r="AL124" s="226"/>
      <c r="AM124" s="226"/>
      <c r="AN124" s="226"/>
      <c r="AO124" s="226"/>
      <c r="AP124" s="32"/>
      <c r="AQ124" s="69"/>
      <c r="AR124" s="69"/>
      <c r="AS124" s="69"/>
    </row>
    <row r="125" spans="2:45" ht="18" customHeight="1" thickBot="1" x14ac:dyDescent="0.2">
      <c r="B125" s="33">
        <v>5</v>
      </c>
      <c r="C125" s="37"/>
      <c r="D125" s="37"/>
      <c r="E125" s="39" t="s">
        <v>41</v>
      </c>
      <c r="F125" s="166"/>
      <c r="G125" s="38"/>
      <c r="H125" s="91"/>
      <c r="I125" s="177"/>
      <c r="J125" s="230" t="str">
        <f>IFERROR(VLOOKUP($F125,補助対象機器一覧2024!$A$2:$K$254,2,FALSE),"")</f>
        <v/>
      </c>
      <c r="K125" s="231"/>
      <c r="L125" s="232"/>
      <c r="M125" s="171"/>
      <c r="N125" s="255" t="str">
        <f>IFERROR(VLOOKUP($F125,補助対象機器一覧2024!$A$2:$K$254,7,FALSE),"")</f>
        <v/>
      </c>
      <c r="O125" s="256"/>
      <c r="P125" s="256"/>
      <c r="Q125" s="256"/>
      <c r="R125" s="256"/>
      <c r="S125" s="256"/>
      <c r="T125" s="257"/>
      <c r="U125" s="171"/>
      <c r="V125" s="221"/>
      <c r="W125" s="37"/>
      <c r="X125" s="277" t="str">
        <f>IF($B125&lt;=入力シート!$F$22,""&amp;中間シート!X200,"")</f>
        <v/>
      </c>
      <c r="Y125" s="277"/>
      <c r="Z125" s="277"/>
      <c r="AA125" s="277"/>
      <c r="AB125" s="277"/>
      <c r="AC125" s="277"/>
      <c r="AD125" s="277"/>
      <c r="AE125" s="277"/>
      <c r="AF125" s="277"/>
      <c r="AG125" s="277"/>
      <c r="AH125" s="277"/>
      <c r="AI125" s="277"/>
      <c r="AJ125" s="277"/>
      <c r="AK125" s="277"/>
      <c r="AL125" s="277"/>
      <c r="AM125" s="277"/>
      <c r="AN125" s="277"/>
      <c r="AO125" s="277"/>
      <c r="AP125" s="32"/>
      <c r="AQ125" s="65">
        <f>IF(J125&lt;&gt;"",1,0)</f>
        <v>0</v>
      </c>
      <c r="AR125" s="69">
        <f>IF(H125&lt;&gt;"",1,0)</f>
        <v>0</v>
      </c>
      <c r="AS125" s="69"/>
    </row>
    <row r="126" spans="2:45" ht="5.0999999999999996" customHeight="1" thickBot="1" x14ac:dyDescent="0.2">
      <c r="C126" s="37"/>
      <c r="D126" s="37"/>
      <c r="E126" s="39"/>
      <c r="F126" s="172"/>
      <c r="G126" s="38"/>
      <c r="H126" s="38"/>
      <c r="I126" s="177"/>
      <c r="J126" s="172"/>
      <c r="K126" s="172"/>
      <c r="L126" s="172"/>
      <c r="M126" s="171"/>
      <c r="N126" s="172"/>
      <c r="O126" s="172"/>
      <c r="P126" s="172"/>
      <c r="Q126" s="171"/>
      <c r="R126" s="172"/>
      <c r="S126" s="172"/>
      <c r="T126" s="172"/>
      <c r="U126" s="171"/>
      <c r="V126" s="221"/>
      <c r="W126" s="37"/>
      <c r="X126" s="226" t="s">
        <v>111</v>
      </c>
      <c r="Y126" s="226"/>
      <c r="Z126" s="226"/>
      <c r="AA126" s="226"/>
      <c r="AB126" s="226"/>
      <c r="AC126" s="226"/>
      <c r="AD126" s="226"/>
      <c r="AE126" s="226"/>
      <c r="AF126" s="226"/>
      <c r="AG126" s="226"/>
      <c r="AH126" s="226"/>
      <c r="AI126" s="226"/>
      <c r="AJ126" s="226"/>
      <c r="AK126" s="226"/>
      <c r="AL126" s="226"/>
      <c r="AM126" s="226"/>
      <c r="AN126" s="226"/>
      <c r="AO126" s="226"/>
      <c r="AP126" s="32"/>
      <c r="AQ126" s="69"/>
      <c r="AR126" s="69"/>
      <c r="AS126" s="69"/>
    </row>
    <row r="127" spans="2:45" ht="18" customHeight="1" thickBot="1" x14ac:dyDescent="0.2">
      <c r="B127" s="33">
        <v>5</v>
      </c>
      <c r="C127" s="37"/>
      <c r="D127" s="37"/>
      <c r="E127" s="39" t="s">
        <v>42</v>
      </c>
      <c r="F127" s="166"/>
      <c r="G127" s="38"/>
      <c r="H127" s="91"/>
      <c r="I127" s="177"/>
      <c r="J127" s="230" t="str">
        <f>IFERROR(VLOOKUP($F127,補助対象機器一覧2024!$A$2:$K$254,2,FALSE),"")</f>
        <v/>
      </c>
      <c r="K127" s="231"/>
      <c r="L127" s="232"/>
      <c r="M127" s="171"/>
      <c r="N127" s="255" t="str">
        <f>IFERROR(VLOOKUP($F127,補助対象機器一覧2024!$A$2:$K$254,7,FALSE),"")</f>
        <v/>
      </c>
      <c r="O127" s="256"/>
      <c r="P127" s="256"/>
      <c r="Q127" s="256"/>
      <c r="R127" s="256"/>
      <c r="S127" s="256"/>
      <c r="T127" s="257"/>
      <c r="U127" s="171"/>
      <c r="V127" s="221"/>
      <c r="W127" s="37"/>
      <c r="X127" s="277" t="str">
        <f>IF($B127&lt;=入力シート!$F$22,""&amp;中間シート!X201,"")</f>
        <v/>
      </c>
      <c r="Y127" s="277"/>
      <c r="Z127" s="277"/>
      <c r="AA127" s="277"/>
      <c r="AB127" s="277"/>
      <c r="AC127" s="277"/>
      <c r="AD127" s="277"/>
      <c r="AE127" s="277"/>
      <c r="AF127" s="277"/>
      <c r="AG127" s="277"/>
      <c r="AH127" s="277"/>
      <c r="AI127" s="277"/>
      <c r="AJ127" s="277"/>
      <c r="AK127" s="277"/>
      <c r="AL127" s="277"/>
      <c r="AM127" s="277"/>
      <c r="AN127" s="277"/>
      <c r="AO127" s="277"/>
      <c r="AP127" s="32"/>
      <c r="AQ127" s="65">
        <f>IF(J127&lt;&gt;"",1,0)</f>
        <v>0</v>
      </c>
      <c r="AR127" s="69">
        <f>IF(H127&lt;&gt;"",1,0)</f>
        <v>0</v>
      </c>
      <c r="AS127" s="69"/>
    </row>
    <row r="128" spans="2:45" x14ac:dyDescent="0.1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6" t="s">
        <v>111</v>
      </c>
      <c r="Y128" s="226"/>
      <c r="Z128" s="226"/>
      <c r="AA128" s="226"/>
      <c r="AB128" s="226"/>
      <c r="AC128" s="226"/>
      <c r="AD128" s="226"/>
      <c r="AE128" s="226"/>
      <c r="AF128" s="226"/>
      <c r="AG128" s="226"/>
      <c r="AH128" s="226"/>
      <c r="AI128" s="226"/>
      <c r="AJ128" s="226"/>
      <c r="AK128" s="226"/>
      <c r="AL128" s="226"/>
      <c r="AM128" s="226"/>
      <c r="AN128" s="226"/>
      <c r="AO128" s="226"/>
      <c r="AP128" s="32"/>
      <c r="AQ128" s="69"/>
      <c r="AR128" s="69"/>
      <c r="AS128" s="69"/>
    </row>
    <row r="129" spans="2:45" ht="14.25" thickBot="1" x14ac:dyDescent="0.2">
      <c r="C129" s="69"/>
      <c r="D129" s="69"/>
      <c r="E129" s="76"/>
      <c r="F129" s="173"/>
      <c r="G129" s="76"/>
      <c r="H129" s="76"/>
      <c r="I129" s="180"/>
      <c r="J129" s="174"/>
      <c r="K129" s="174"/>
      <c r="L129" s="174"/>
      <c r="M129" s="174"/>
      <c r="N129" s="174"/>
      <c r="O129" s="174"/>
      <c r="P129" s="174"/>
      <c r="Q129" s="174"/>
      <c r="R129" s="174"/>
      <c r="S129" s="174"/>
      <c r="T129" s="174"/>
      <c r="U129" s="174"/>
      <c r="V129" s="174"/>
      <c r="W129" s="69"/>
      <c r="X129" s="226" t="s">
        <v>111</v>
      </c>
      <c r="Y129" s="226"/>
      <c r="Z129" s="226"/>
      <c r="AA129" s="226"/>
      <c r="AB129" s="226"/>
      <c r="AC129" s="226"/>
      <c r="AD129" s="226"/>
      <c r="AE129" s="226"/>
      <c r="AF129" s="226"/>
      <c r="AG129" s="226"/>
      <c r="AH129" s="226"/>
      <c r="AI129" s="226"/>
      <c r="AJ129" s="226"/>
      <c r="AK129" s="226"/>
      <c r="AL129" s="226"/>
      <c r="AM129" s="226"/>
      <c r="AN129" s="226"/>
      <c r="AO129" s="226"/>
      <c r="AP129" s="32"/>
      <c r="AQ129" s="69"/>
      <c r="AR129" s="69"/>
      <c r="AS129" s="69"/>
    </row>
    <row r="130" spans="2:45" ht="18" customHeight="1" thickBot="1" x14ac:dyDescent="0.2">
      <c r="B130" s="33">
        <v>6</v>
      </c>
      <c r="C130" s="69"/>
      <c r="D130" s="77" t="s">
        <v>79</v>
      </c>
      <c r="E130" s="78" t="s">
        <v>40</v>
      </c>
      <c r="F130" s="166"/>
      <c r="G130" s="69"/>
      <c r="H130" s="64"/>
      <c r="I130" s="181"/>
      <c r="J130" s="230" t="str">
        <f>IFERROR(VLOOKUP($F130,補助対象機器一覧2024!$A$2:$K$254,2,FALSE),"")</f>
        <v/>
      </c>
      <c r="K130" s="231"/>
      <c r="L130" s="232"/>
      <c r="M130" s="174"/>
      <c r="N130" s="255" t="str">
        <f>IFERROR(VLOOKUP($F130,補助対象機器一覧2024!$A$2:$K$254,7,FALSE),"")</f>
        <v/>
      </c>
      <c r="O130" s="256"/>
      <c r="P130" s="256"/>
      <c r="Q130" s="256"/>
      <c r="R130" s="256"/>
      <c r="S130" s="256"/>
      <c r="T130" s="257"/>
      <c r="U130" s="174"/>
      <c r="V130" s="174"/>
      <c r="W130" s="69"/>
      <c r="X130" s="277" t="str">
        <f>IF($B130&lt;=入力シート!$F$22,""&amp;中間シート!X202,"")</f>
        <v/>
      </c>
      <c r="Y130" s="277"/>
      <c r="Z130" s="277"/>
      <c r="AA130" s="277"/>
      <c r="AB130" s="277"/>
      <c r="AC130" s="277"/>
      <c r="AD130" s="277"/>
      <c r="AE130" s="277"/>
      <c r="AF130" s="277"/>
      <c r="AG130" s="277"/>
      <c r="AH130" s="277"/>
      <c r="AI130" s="277"/>
      <c r="AJ130" s="277"/>
      <c r="AK130" s="277"/>
      <c r="AL130" s="277"/>
      <c r="AM130" s="277"/>
      <c r="AN130" s="277"/>
      <c r="AO130" s="277"/>
      <c r="AP130" s="32"/>
      <c r="AQ130" s="65">
        <f>IF(J130&lt;&gt;"",1,0)</f>
        <v>0</v>
      </c>
      <c r="AR130" s="69">
        <f>IF(H130&lt;&gt;"",1,0)</f>
        <v>0</v>
      </c>
      <c r="AS130" s="69"/>
    </row>
    <row r="131" spans="2:45" ht="5.0999999999999996" customHeight="1" thickBot="1" x14ac:dyDescent="0.2">
      <c r="C131" s="69"/>
      <c r="D131" s="69"/>
      <c r="E131" s="76"/>
      <c r="F131" s="174"/>
      <c r="G131" s="76"/>
      <c r="H131" s="76"/>
      <c r="I131" s="181"/>
      <c r="J131" s="174"/>
      <c r="K131" s="174"/>
      <c r="L131" s="174"/>
      <c r="M131" s="174"/>
      <c r="N131" s="174"/>
      <c r="O131" s="174"/>
      <c r="P131" s="174"/>
      <c r="Q131" s="174"/>
      <c r="R131" s="174"/>
      <c r="S131" s="174"/>
      <c r="T131" s="174"/>
      <c r="U131" s="174"/>
      <c r="V131" s="174"/>
      <c r="W131" s="69"/>
      <c r="X131" s="226" t="s">
        <v>111</v>
      </c>
      <c r="Y131" s="226"/>
      <c r="Z131" s="226"/>
      <c r="AA131" s="226"/>
      <c r="AB131" s="226"/>
      <c r="AC131" s="226"/>
      <c r="AD131" s="226"/>
      <c r="AE131" s="226"/>
      <c r="AF131" s="226"/>
      <c r="AG131" s="226"/>
      <c r="AH131" s="226"/>
      <c r="AI131" s="226"/>
      <c r="AJ131" s="226"/>
      <c r="AK131" s="226"/>
      <c r="AL131" s="226"/>
      <c r="AM131" s="226"/>
      <c r="AN131" s="226"/>
      <c r="AO131" s="226"/>
      <c r="AP131" s="32"/>
      <c r="AQ131" s="69"/>
      <c r="AR131" s="69"/>
      <c r="AS131" s="69"/>
    </row>
    <row r="132" spans="2:45" ht="18" customHeight="1" thickBot="1" x14ac:dyDescent="0.2">
      <c r="B132" s="33">
        <v>6</v>
      </c>
      <c r="C132" s="69"/>
      <c r="D132" s="69"/>
      <c r="E132" s="78" t="s">
        <v>41</v>
      </c>
      <c r="F132" s="166"/>
      <c r="G132" s="76"/>
      <c r="H132" s="64"/>
      <c r="I132" s="181"/>
      <c r="J132" s="230" t="str">
        <f>IFERROR(VLOOKUP($F132,補助対象機器一覧2024!$A$2:$K$254,2,FALSE),"")</f>
        <v/>
      </c>
      <c r="K132" s="231"/>
      <c r="L132" s="232"/>
      <c r="M132" s="174"/>
      <c r="N132" s="255" t="str">
        <f>IFERROR(VLOOKUP($F132,補助対象機器一覧2024!$A$2:$K$254,7,FALSE),"")</f>
        <v/>
      </c>
      <c r="O132" s="256"/>
      <c r="P132" s="256"/>
      <c r="Q132" s="256"/>
      <c r="R132" s="256"/>
      <c r="S132" s="256"/>
      <c r="T132" s="257"/>
      <c r="U132" s="174"/>
      <c r="V132" s="174"/>
      <c r="W132" s="69"/>
      <c r="X132" s="277" t="str">
        <f>IF($B132&lt;=入力シート!$F$22,""&amp;中間シート!X203,"")</f>
        <v/>
      </c>
      <c r="Y132" s="277"/>
      <c r="Z132" s="277"/>
      <c r="AA132" s="277"/>
      <c r="AB132" s="277"/>
      <c r="AC132" s="277"/>
      <c r="AD132" s="277"/>
      <c r="AE132" s="277"/>
      <c r="AF132" s="277"/>
      <c r="AG132" s="277"/>
      <c r="AH132" s="277"/>
      <c r="AI132" s="277"/>
      <c r="AJ132" s="277"/>
      <c r="AK132" s="277"/>
      <c r="AL132" s="277"/>
      <c r="AM132" s="277"/>
      <c r="AN132" s="277"/>
      <c r="AO132" s="277"/>
      <c r="AP132" s="32"/>
      <c r="AQ132" s="65">
        <f>IF(J132&lt;&gt;"",1,0)</f>
        <v>0</v>
      </c>
      <c r="AR132" s="69">
        <f>IF(H132&lt;&gt;"",1,0)</f>
        <v>0</v>
      </c>
      <c r="AS132" s="69"/>
    </row>
    <row r="133" spans="2:45" ht="5.0999999999999996" customHeight="1" thickBot="1" x14ac:dyDescent="0.2">
      <c r="C133" s="69"/>
      <c r="D133" s="69"/>
      <c r="E133" s="78"/>
      <c r="F133" s="173"/>
      <c r="G133" s="76"/>
      <c r="H133" s="76"/>
      <c r="I133" s="181"/>
      <c r="J133" s="173"/>
      <c r="K133" s="173"/>
      <c r="L133" s="173"/>
      <c r="M133" s="174"/>
      <c r="N133" s="173"/>
      <c r="O133" s="173"/>
      <c r="P133" s="173"/>
      <c r="Q133" s="174"/>
      <c r="R133" s="173"/>
      <c r="S133" s="173"/>
      <c r="T133" s="173"/>
      <c r="U133" s="174"/>
      <c r="V133" s="174"/>
      <c r="W133" s="69"/>
      <c r="X133" s="226" t="s">
        <v>111</v>
      </c>
      <c r="Y133" s="226"/>
      <c r="Z133" s="226"/>
      <c r="AA133" s="226"/>
      <c r="AB133" s="226"/>
      <c r="AC133" s="226"/>
      <c r="AD133" s="226"/>
      <c r="AE133" s="226"/>
      <c r="AF133" s="226"/>
      <c r="AG133" s="226"/>
      <c r="AH133" s="226"/>
      <c r="AI133" s="226"/>
      <c r="AJ133" s="226"/>
      <c r="AK133" s="226"/>
      <c r="AL133" s="226"/>
      <c r="AM133" s="226"/>
      <c r="AN133" s="226"/>
      <c r="AO133" s="226"/>
      <c r="AP133" s="32"/>
      <c r="AQ133" s="69"/>
      <c r="AR133" s="69"/>
      <c r="AS133" s="69"/>
    </row>
    <row r="134" spans="2:45" ht="18" customHeight="1" thickBot="1" x14ac:dyDescent="0.2">
      <c r="B134" s="33">
        <v>6</v>
      </c>
      <c r="C134" s="69"/>
      <c r="D134" s="69"/>
      <c r="E134" s="78" t="s">
        <v>42</v>
      </c>
      <c r="F134" s="166"/>
      <c r="G134" s="76"/>
      <c r="H134" s="64"/>
      <c r="I134" s="181"/>
      <c r="J134" s="230" t="str">
        <f>IFERROR(VLOOKUP($F134,補助対象機器一覧2024!$A$2:$K$254,2,FALSE),"")</f>
        <v/>
      </c>
      <c r="K134" s="231"/>
      <c r="L134" s="232"/>
      <c r="M134" s="174"/>
      <c r="N134" s="255" t="str">
        <f>IFERROR(VLOOKUP($F134,補助対象機器一覧2024!$A$2:$K$254,7,FALSE),"")</f>
        <v/>
      </c>
      <c r="O134" s="256"/>
      <c r="P134" s="256"/>
      <c r="Q134" s="256"/>
      <c r="R134" s="256"/>
      <c r="S134" s="256"/>
      <c r="T134" s="257"/>
      <c r="U134" s="174"/>
      <c r="V134" s="174"/>
      <c r="W134" s="69"/>
      <c r="X134" s="277" t="str">
        <f>IF($B134&lt;=入力シート!$F$22,""&amp;中間シート!X204,"")</f>
        <v/>
      </c>
      <c r="Y134" s="277"/>
      <c r="Z134" s="277"/>
      <c r="AA134" s="277"/>
      <c r="AB134" s="277"/>
      <c r="AC134" s="277"/>
      <c r="AD134" s="277"/>
      <c r="AE134" s="277"/>
      <c r="AF134" s="277"/>
      <c r="AG134" s="277"/>
      <c r="AH134" s="277"/>
      <c r="AI134" s="277"/>
      <c r="AJ134" s="277"/>
      <c r="AK134" s="277"/>
      <c r="AL134" s="277"/>
      <c r="AM134" s="277"/>
      <c r="AN134" s="277"/>
      <c r="AO134" s="277"/>
      <c r="AP134" s="32"/>
      <c r="AQ134" s="65">
        <f>IF(J134&lt;&gt;"",1,0)</f>
        <v>0</v>
      </c>
      <c r="AR134" s="69">
        <f>IF(H134&lt;&gt;"",1,0)</f>
        <v>0</v>
      </c>
      <c r="AS134" s="69"/>
    </row>
    <row r="135" spans="2:45" x14ac:dyDescent="0.1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6" t="s">
        <v>111</v>
      </c>
      <c r="Y135" s="226"/>
      <c r="Z135" s="226"/>
      <c r="AA135" s="226"/>
      <c r="AB135" s="226"/>
      <c r="AC135" s="226"/>
      <c r="AD135" s="226"/>
      <c r="AE135" s="226"/>
      <c r="AF135" s="226"/>
      <c r="AG135" s="226"/>
      <c r="AH135" s="226"/>
      <c r="AI135" s="226"/>
      <c r="AJ135" s="226"/>
      <c r="AK135" s="226"/>
      <c r="AL135" s="226"/>
      <c r="AM135" s="226"/>
      <c r="AN135" s="226"/>
      <c r="AO135" s="226"/>
      <c r="AP135" s="32"/>
      <c r="AQ135" s="69"/>
      <c r="AR135" s="69"/>
      <c r="AS135" s="69"/>
    </row>
    <row r="136" spans="2:45" ht="14.25" thickBot="1" x14ac:dyDescent="0.2">
      <c r="C136" s="37"/>
      <c r="D136" s="37"/>
      <c r="E136" s="38"/>
      <c r="F136" s="172"/>
      <c r="G136" s="38"/>
      <c r="H136" s="38"/>
      <c r="I136" s="179"/>
      <c r="J136" s="171"/>
      <c r="K136" s="171"/>
      <c r="L136" s="171"/>
      <c r="M136" s="171"/>
      <c r="N136" s="171"/>
      <c r="O136" s="171"/>
      <c r="P136" s="171"/>
      <c r="Q136" s="171"/>
      <c r="R136" s="171"/>
      <c r="S136" s="171"/>
      <c r="T136" s="171"/>
      <c r="U136" s="171"/>
      <c r="V136" s="221"/>
      <c r="W136" s="37"/>
      <c r="X136" s="226" t="s">
        <v>111</v>
      </c>
      <c r="Y136" s="226"/>
      <c r="Z136" s="226"/>
      <c r="AA136" s="226"/>
      <c r="AB136" s="226"/>
      <c r="AC136" s="226"/>
      <c r="AD136" s="226"/>
      <c r="AE136" s="226"/>
      <c r="AF136" s="226"/>
      <c r="AG136" s="226"/>
      <c r="AH136" s="226"/>
      <c r="AI136" s="226"/>
      <c r="AJ136" s="226"/>
      <c r="AK136" s="226"/>
      <c r="AL136" s="226"/>
      <c r="AM136" s="226"/>
      <c r="AN136" s="226"/>
      <c r="AO136" s="226"/>
      <c r="AP136" s="32"/>
      <c r="AQ136" s="69"/>
      <c r="AR136" s="69"/>
      <c r="AS136" s="69"/>
    </row>
    <row r="137" spans="2:45" ht="18" customHeight="1" thickBot="1" x14ac:dyDescent="0.2">
      <c r="B137" s="33">
        <v>7</v>
      </c>
      <c r="C137" s="37"/>
      <c r="D137" s="66" t="s">
        <v>80</v>
      </c>
      <c r="E137" s="39" t="s">
        <v>40</v>
      </c>
      <c r="F137" s="166"/>
      <c r="G137" s="37"/>
      <c r="H137" s="91"/>
      <c r="I137" s="177"/>
      <c r="J137" s="230" t="str">
        <f>IFERROR(VLOOKUP($F137,補助対象機器一覧2024!$A$2:$K$254,2,FALSE),"")</f>
        <v/>
      </c>
      <c r="K137" s="231"/>
      <c r="L137" s="232"/>
      <c r="M137" s="171"/>
      <c r="N137" s="255" t="str">
        <f>IFERROR(VLOOKUP($F137,補助対象機器一覧2024!$A$2:$K$254,7,FALSE),"")</f>
        <v/>
      </c>
      <c r="O137" s="256"/>
      <c r="P137" s="256"/>
      <c r="Q137" s="256"/>
      <c r="R137" s="256"/>
      <c r="S137" s="256"/>
      <c r="T137" s="257"/>
      <c r="U137" s="171"/>
      <c r="V137" s="221"/>
      <c r="W137" s="37"/>
      <c r="X137" s="277" t="str">
        <f>IF($B137&lt;=入力シート!$F$22,""&amp;中間シート!X205,"")</f>
        <v/>
      </c>
      <c r="Y137" s="277"/>
      <c r="Z137" s="277"/>
      <c r="AA137" s="277"/>
      <c r="AB137" s="277"/>
      <c r="AC137" s="277"/>
      <c r="AD137" s="277"/>
      <c r="AE137" s="277"/>
      <c r="AF137" s="277"/>
      <c r="AG137" s="277"/>
      <c r="AH137" s="277"/>
      <c r="AI137" s="277"/>
      <c r="AJ137" s="277"/>
      <c r="AK137" s="277"/>
      <c r="AL137" s="277"/>
      <c r="AM137" s="277"/>
      <c r="AN137" s="277"/>
      <c r="AO137" s="277"/>
      <c r="AP137" s="32"/>
      <c r="AQ137" s="65">
        <f>IF(J137&lt;&gt;"",1,0)</f>
        <v>0</v>
      </c>
      <c r="AR137" s="69">
        <f>IF(H137&lt;&gt;"",1,0)</f>
        <v>0</v>
      </c>
      <c r="AS137" s="69"/>
    </row>
    <row r="138" spans="2:45" ht="5.0999999999999996" customHeight="1" thickBot="1" x14ac:dyDescent="0.2">
      <c r="C138" s="37"/>
      <c r="D138" s="37"/>
      <c r="E138" s="38"/>
      <c r="F138" s="171"/>
      <c r="G138" s="38"/>
      <c r="H138" s="38"/>
      <c r="I138" s="177"/>
      <c r="J138" s="171"/>
      <c r="K138" s="171"/>
      <c r="L138" s="171"/>
      <c r="M138" s="171"/>
      <c r="N138" s="171"/>
      <c r="O138" s="171"/>
      <c r="P138" s="171"/>
      <c r="Q138" s="171"/>
      <c r="R138" s="171"/>
      <c r="S138" s="171"/>
      <c r="T138" s="171"/>
      <c r="U138" s="171"/>
      <c r="V138" s="221"/>
      <c r="W138" s="37"/>
      <c r="X138" s="226" t="s">
        <v>111</v>
      </c>
      <c r="Y138" s="226"/>
      <c r="Z138" s="226"/>
      <c r="AA138" s="226"/>
      <c r="AB138" s="226"/>
      <c r="AC138" s="226"/>
      <c r="AD138" s="226"/>
      <c r="AE138" s="226"/>
      <c r="AF138" s="226"/>
      <c r="AG138" s="226"/>
      <c r="AH138" s="226"/>
      <c r="AI138" s="226"/>
      <c r="AJ138" s="226"/>
      <c r="AK138" s="226"/>
      <c r="AL138" s="226"/>
      <c r="AM138" s="226"/>
      <c r="AN138" s="226"/>
      <c r="AO138" s="226"/>
      <c r="AP138" s="32"/>
      <c r="AQ138" s="69"/>
      <c r="AR138" s="69"/>
      <c r="AS138" s="69"/>
    </row>
    <row r="139" spans="2:45" ht="18" customHeight="1" thickBot="1" x14ac:dyDescent="0.2">
      <c r="B139" s="33">
        <v>7</v>
      </c>
      <c r="C139" s="37"/>
      <c r="D139" s="37"/>
      <c r="E139" s="39" t="s">
        <v>41</v>
      </c>
      <c r="F139" s="166"/>
      <c r="G139" s="38"/>
      <c r="H139" s="91"/>
      <c r="I139" s="177"/>
      <c r="J139" s="230" t="str">
        <f>IFERROR(VLOOKUP($F139,補助対象機器一覧2024!$A$2:$K$254,2,FALSE),"")</f>
        <v/>
      </c>
      <c r="K139" s="231"/>
      <c r="L139" s="232"/>
      <c r="M139" s="171"/>
      <c r="N139" s="255" t="str">
        <f>IFERROR(VLOOKUP($F139,補助対象機器一覧2024!$A$2:$K$254,7,FALSE),"")</f>
        <v/>
      </c>
      <c r="O139" s="256"/>
      <c r="P139" s="256"/>
      <c r="Q139" s="256"/>
      <c r="R139" s="256"/>
      <c r="S139" s="256"/>
      <c r="T139" s="257"/>
      <c r="U139" s="171"/>
      <c r="V139" s="221"/>
      <c r="W139" s="37"/>
      <c r="X139" s="277" t="str">
        <f>IF($B139&lt;=入力シート!$F$22,""&amp;中間シート!X206,"")</f>
        <v/>
      </c>
      <c r="Y139" s="277"/>
      <c r="Z139" s="277"/>
      <c r="AA139" s="277"/>
      <c r="AB139" s="277"/>
      <c r="AC139" s="277"/>
      <c r="AD139" s="277"/>
      <c r="AE139" s="277"/>
      <c r="AF139" s="277"/>
      <c r="AG139" s="277"/>
      <c r="AH139" s="277"/>
      <c r="AI139" s="277"/>
      <c r="AJ139" s="277"/>
      <c r="AK139" s="277"/>
      <c r="AL139" s="277"/>
      <c r="AM139" s="277"/>
      <c r="AN139" s="277"/>
      <c r="AO139" s="277"/>
      <c r="AP139" s="32"/>
      <c r="AQ139" s="65">
        <f>IF(J139&lt;&gt;"",1,0)</f>
        <v>0</v>
      </c>
      <c r="AR139" s="69">
        <f>IF(H139&lt;&gt;"",1,0)</f>
        <v>0</v>
      </c>
      <c r="AS139" s="69"/>
    </row>
    <row r="140" spans="2:45" ht="5.0999999999999996" customHeight="1" thickBot="1" x14ac:dyDescent="0.2">
      <c r="C140" s="37"/>
      <c r="D140" s="37"/>
      <c r="E140" s="39"/>
      <c r="F140" s="172"/>
      <c r="G140" s="38"/>
      <c r="H140" s="38"/>
      <c r="I140" s="177"/>
      <c r="J140" s="172"/>
      <c r="K140" s="172"/>
      <c r="L140" s="172"/>
      <c r="M140" s="171"/>
      <c r="N140" s="172"/>
      <c r="O140" s="172"/>
      <c r="P140" s="172"/>
      <c r="Q140" s="171"/>
      <c r="R140" s="172"/>
      <c r="S140" s="172"/>
      <c r="T140" s="172"/>
      <c r="U140" s="171"/>
      <c r="V140" s="221"/>
      <c r="W140" s="37"/>
      <c r="X140" s="226" t="s">
        <v>111</v>
      </c>
      <c r="Y140" s="226"/>
      <c r="Z140" s="226"/>
      <c r="AA140" s="226"/>
      <c r="AB140" s="226"/>
      <c r="AC140" s="226"/>
      <c r="AD140" s="226"/>
      <c r="AE140" s="226"/>
      <c r="AF140" s="226"/>
      <c r="AG140" s="226"/>
      <c r="AH140" s="226"/>
      <c r="AI140" s="226"/>
      <c r="AJ140" s="226"/>
      <c r="AK140" s="226"/>
      <c r="AL140" s="226"/>
      <c r="AM140" s="226"/>
      <c r="AN140" s="226"/>
      <c r="AO140" s="226"/>
      <c r="AP140" s="32"/>
      <c r="AQ140" s="69"/>
      <c r="AR140" s="69"/>
      <c r="AS140" s="69"/>
    </row>
    <row r="141" spans="2:45" ht="18" customHeight="1" thickBot="1" x14ac:dyDescent="0.2">
      <c r="B141" s="33">
        <v>7</v>
      </c>
      <c r="C141" s="37"/>
      <c r="D141" s="37"/>
      <c r="E141" s="39" t="s">
        <v>42</v>
      </c>
      <c r="F141" s="166"/>
      <c r="G141" s="38"/>
      <c r="H141" s="91"/>
      <c r="I141" s="177"/>
      <c r="J141" s="230" t="str">
        <f>IFERROR(VLOOKUP($F141,補助対象機器一覧2024!$A$2:$K$254,2,FALSE),"")</f>
        <v/>
      </c>
      <c r="K141" s="231"/>
      <c r="L141" s="232"/>
      <c r="M141" s="171"/>
      <c r="N141" s="255" t="str">
        <f>IFERROR(VLOOKUP($F141,補助対象機器一覧2024!$A$2:$K$254,7,FALSE),"")</f>
        <v/>
      </c>
      <c r="O141" s="256"/>
      <c r="P141" s="256"/>
      <c r="Q141" s="256"/>
      <c r="R141" s="256"/>
      <c r="S141" s="256"/>
      <c r="T141" s="257"/>
      <c r="U141" s="171"/>
      <c r="V141" s="221"/>
      <c r="W141" s="37"/>
      <c r="X141" s="277" t="str">
        <f>IF($B141&lt;=入力シート!$F$22,""&amp;中間シート!X207,"")</f>
        <v/>
      </c>
      <c r="Y141" s="277"/>
      <c r="Z141" s="277"/>
      <c r="AA141" s="277"/>
      <c r="AB141" s="277"/>
      <c r="AC141" s="277"/>
      <c r="AD141" s="277"/>
      <c r="AE141" s="277"/>
      <c r="AF141" s="277"/>
      <c r="AG141" s="277"/>
      <c r="AH141" s="277"/>
      <c r="AI141" s="277"/>
      <c r="AJ141" s="277"/>
      <c r="AK141" s="277"/>
      <c r="AL141" s="277"/>
      <c r="AM141" s="277"/>
      <c r="AN141" s="277"/>
      <c r="AO141" s="277"/>
      <c r="AP141" s="32"/>
      <c r="AQ141" s="65">
        <f>IF(J141&lt;&gt;"",1,0)</f>
        <v>0</v>
      </c>
      <c r="AR141" s="69">
        <f>IF(H141&lt;&gt;"",1,0)</f>
        <v>0</v>
      </c>
      <c r="AS141" s="69"/>
    </row>
    <row r="142" spans="2:45" x14ac:dyDescent="0.1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6" t="s">
        <v>111</v>
      </c>
      <c r="Y142" s="226"/>
      <c r="Z142" s="226"/>
      <c r="AA142" s="226"/>
      <c r="AB142" s="226"/>
      <c r="AC142" s="226"/>
      <c r="AD142" s="226"/>
      <c r="AE142" s="226"/>
      <c r="AF142" s="226"/>
      <c r="AG142" s="226"/>
      <c r="AH142" s="226"/>
      <c r="AI142" s="226"/>
      <c r="AJ142" s="226"/>
      <c r="AK142" s="226"/>
      <c r="AL142" s="226"/>
      <c r="AM142" s="226"/>
      <c r="AN142" s="226"/>
      <c r="AO142" s="226"/>
      <c r="AP142" s="32"/>
      <c r="AQ142" s="69"/>
      <c r="AR142" s="69"/>
      <c r="AS142" s="69"/>
    </row>
    <row r="143" spans="2:45" ht="14.25" thickBot="1" x14ac:dyDescent="0.2">
      <c r="C143" s="69"/>
      <c r="D143" s="69"/>
      <c r="E143" s="76"/>
      <c r="F143" s="173"/>
      <c r="G143" s="76"/>
      <c r="H143" s="76"/>
      <c r="I143" s="180"/>
      <c r="J143" s="174"/>
      <c r="K143" s="174"/>
      <c r="L143" s="174"/>
      <c r="M143" s="174"/>
      <c r="N143" s="174"/>
      <c r="O143" s="174"/>
      <c r="P143" s="174"/>
      <c r="Q143" s="174"/>
      <c r="R143" s="174"/>
      <c r="S143" s="174"/>
      <c r="T143" s="174"/>
      <c r="U143" s="174"/>
      <c r="V143" s="174"/>
      <c r="W143" s="69"/>
      <c r="X143" s="226" t="s">
        <v>111</v>
      </c>
      <c r="Y143" s="226"/>
      <c r="Z143" s="226"/>
      <c r="AA143" s="226"/>
      <c r="AB143" s="226"/>
      <c r="AC143" s="226"/>
      <c r="AD143" s="226"/>
      <c r="AE143" s="226"/>
      <c r="AF143" s="226"/>
      <c r="AG143" s="226"/>
      <c r="AH143" s="226"/>
      <c r="AI143" s="226"/>
      <c r="AJ143" s="226"/>
      <c r="AK143" s="226"/>
      <c r="AL143" s="226"/>
      <c r="AM143" s="226"/>
      <c r="AN143" s="226"/>
      <c r="AO143" s="226"/>
      <c r="AP143" s="32"/>
      <c r="AQ143" s="69"/>
      <c r="AR143" s="69"/>
      <c r="AS143" s="69"/>
    </row>
    <row r="144" spans="2:45" ht="18" customHeight="1" thickBot="1" x14ac:dyDescent="0.2">
      <c r="B144" s="33">
        <v>8</v>
      </c>
      <c r="C144" s="69"/>
      <c r="D144" s="77" t="s">
        <v>81</v>
      </c>
      <c r="E144" s="78" t="s">
        <v>40</v>
      </c>
      <c r="F144" s="166"/>
      <c r="G144" s="69"/>
      <c r="H144" s="64"/>
      <c r="I144" s="181"/>
      <c r="J144" s="230" t="str">
        <f>IFERROR(VLOOKUP($F144,補助対象機器一覧2024!$A$2:$K$254,2,FALSE),"")</f>
        <v/>
      </c>
      <c r="K144" s="231"/>
      <c r="L144" s="232"/>
      <c r="M144" s="174"/>
      <c r="N144" s="255" t="str">
        <f>IFERROR(VLOOKUP($F144,補助対象機器一覧2024!$A$2:$K$254,7,FALSE),"")</f>
        <v/>
      </c>
      <c r="O144" s="256"/>
      <c r="P144" s="256"/>
      <c r="Q144" s="256"/>
      <c r="R144" s="256"/>
      <c r="S144" s="256"/>
      <c r="T144" s="257"/>
      <c r="U144" s="174"/>
      <c r="V144" s="174"/>
      <c r="W144" s="69"/>
      <c r="X144" s="277" t="str">
        <f>IF($B144&lt;=入力シート!$F$22,""&amp;中間シート!X208,"")</f>
        <v/>
      </c>
      <c r="Y144" s="277"/>
      <c r="Z144" s="277"/>
      <c r="AA144" s="277"/>
      <c r="AB144" s="277"/>
      <c r="AC144" s="277"/>
      <c r="AD144" s="277"/>
      <c r="AE144" s="277"/>
      <c r="AF144" s="277"/>
      <c r="AG144" s="277"/>
      <c r="AH144" s="277"/>
      <c r="AI144" s="277"/>
      <c r="AJ144" s="277"/>
      <c r="AK144" s="277"/>
      <c r="AL144" s="277"/>
      <c r="AM144" s="277"/>
      <c r="AN144" s="277"/>
      <c r="AO144" s="277"/>
      <c r="AP144" s="32"/>
      <c r="AQ144" s="65">
        <f>IF(J144&lt;&gt;"",1,0)</f>
        <v>0</v>
      </c>
      <c r="AR144" s="69">
        <f>IF(H144&lt;&gt;"",1,0)</f>
        <v>0</v>
      </c>
      <c r="AS144" s="69"/>
    </row>
    <row r="145" spans="2:45" ht="5.0999999999999996" customHeight="1" thickBot="1" x14ac:dyDescent="0.2">
      <c r="C145" s="69"/>
      <c r="D145" s="69"/>
      <c r="E145" s="76"/>
      <c r="F145" s="174"/>
      <c r="G145" s="76"/>
      <c r="H145" s="76"/>
      <c r="I145" s="181"/>
      <c r="J145" s="174"/>
      <c r="K145" s="174"/>
      <c r="L145" s="174"/>
      <c r="M145" s="174"/>
      <c r="N145" s="174"/>
      <c r="O145" s="174"/>
      <c r="P145" s="174"/>
      <c r="Q145" s="174"/>
      <c r="R145" s="174"/>
      <c r="S145" s="174"/>
      <c r="T145" s="174"/>
      <c r="U145" s="174"/>
      <c r="V145" s="174"/>
      <c r="W145" s="69"/>
      <c r="X145" s="226" t="s">
        <v>111</v>
      </c>
      <c r="Y145" s="226"/>
      <c r="Z145" s="226"/>
      <c r="AA145" s="226"/>
      <c r="AB145" s="226"/>
      <c r="AC145" s="226"/>
      <c r="AD145" s="226"/>
      <c r="AE145" s="226"/>
      <c r="AF145" s="226"/>
      <c r="AG145" s="226"/>
      <c r="AH145" s="226"/>
      <c r="AI145" s="226"/>
      <c r="AJ145" s="226"/>
      <c r="AK145" s="226"/>
      <c r="AL145" s="226"/>
      <c r="AM145" s="226"/>
      <c r="AN145" s="226"/>
      <c r="AO145" s="226"/>
      <c r="AP145" s="32"/>
      <c r="AQ145" s="69"/>
      <c r="AR145" s="69"/>
      <c r="AS145" s="69"/>
    </row>
    <row r="146" spans="2:45" ht="18" customHeight="1" thickBot="1" x14ac:dyDescent="0.2">
      <c r="B146" s="33">
        <v>8</v>
      </c>
      <c r="C146" s="69"/>
      <c r="D146" s="69"/>
      <c r="E146" s="78" t="s">
        <v>41</v>
      </c>
      <c r="F146" s="166"/>
      <c r="G146" s="76"/>
      <c r="H146" s="64"/>
      <c r="I146" s="181"/>
      <c r="J146" s="230" t="str">
        <f>IFERROR(VLOOKUP($F146,補助対象機器一覧2024!$A$2:$K$254,2,FALSE),"")</f>
        <v/>
      </c>
      <c r="K146" s="231"/>
      <c r="L146" s="232"/>
      <c r="M146" s="174"/>
      <c r="N146" s="255" t="str">
        <f>IFERROR(VLOOKUP($F146,補助対象機器一覧2024!$A$2:$K$254,7,FALSE),"")</f>
        <v/>
      </c>
      <c r="O146" s="256"/>
      <c r="P146" s="256"/>
      <c r="Q146" s="256"/>
      <c r="R146" s="256"/>
      <c r="S146" s="256"/>
      <c r="T146" s="257"/>
      <c r="U146" s="174"/>
      <c r="V146" s="174"/>
      <c r="W146" s="69"/>
      <c r="X146" s="277" t="str">
        <f>IF($B146&lt;=入力シート!$F$22,""&amp;中間シート!X209,"")</f>
        <v/>
      </c>
      <c r="Y146" s="277"/>
      <c r="Z146" s="277"/>
      <c r="AA146" s="277"/>
      <c r="AB146" s="277"/>
      <c r="AC146" s="277"/>
      <c r="AD146" s="277"/>
      <c r="AE146" s="277"/>
      <c r="AF146" s="277"/>
      <c r="AG146" s="277"/>
      <c r="AH146" s="277"/>
      <c r="AI146" s="277"/>
      <c r="AJ146" s="277"/>
      <c r="AK146" s="277"/>
      <c r="AL146" s="277"/>
      <c r="AM146" s="277"/>
      <c r="AN146" s="277"/>
      <c r="AO146" s="277"/>
      <c r="AP146" s="32"/>
      <c r="AQ146" s="65">
        <f>IF(J146&lt;&gt;"",1,0)</f>
        <v>0</v>
      </c>
      <c r="AR146" s="69">
        <f>IF(H146&lt;&gt;"",1,0)</f>
        <v>0</v>
      </c>
      <c r="AS146" s="69"/>
    </row>
    <row r="147" spans="2:45" ht="5.0999999999999996" customHeight="1" thickBot="1" x14ac:dyDescent="0.2">
      <c r="C147" s="69"/>
      <c r="D147" s="69"/>
      <c r="E147" s="78"/>
      <c r="F147" s="173"/>
      <c r="G147" s="76"/>
      <c r="H147" s="76"/>
      <c r="I147" s="181"/>
      <c r="J147" s="173"/>
      <c r="K147" s="173"/>
      <c r="L147" s="173"/>
      <c r="M147" s="174"/>
      <c r="N147" s="173"/>
      <c r="O147" s="173"/>
      <c r="P147" s="173"/>
      <c r="Q147" s="174"/>
      <c r="R147" s="173"/>
      <c r="S147" s="173"/>
      <c r="T147" s="173"/>
      <c r="U147" s="174"/>
      <c r="V147" s="174"/>
      <c r="W147" s="69"/>
      <c r="X147" s="226" t="s">
        <v>111</v>
      </c>
      <c r="Y147" s="226"/>
      <c r="Z147" s="226"/>
      <c r="AA147" s="226"/>
      <c r="AB147" s="226"/>
      <c r="AC147" s="226"/>
      <c r="AD147" s="226"/>
      <c r="AE147" s="226"/>
      <c r="AF147" s="226"/>
      <c r="AG147" s="226"/>
      <c r="AH147" s="226"/>
      <c r="AI147" s="226"/>
      <c r="AJ147" s="226"/>
      <c r="AK147" s="226"/>
      <c r="AL147" s="226"/>
      <c r="AM147" s="226"/>
      <c r="AN147" s="226"/>
      <c r="AO147" s="226"/>
      <c r="AP147" s="32"/>
      <c r="AQ147" s="69"/>
      <c r="AR147" s="69"/>
      <c r="AS147" s="69"/>
    </row>
    <row r="148" spans="2:45" ht="18" customHeight="1" thickBot="1" x14ac:dyDescent="0.2">
      <c r="B148" s="33">
        <v>8</v>
      </c>
      <c r="C148" s="69"/>
      <c r="D148" s="69"/>
      <c r="E148" s="78" t="s">
        <v>42</v>
      </c>
      <c r="F148" s="166"/>
      <c r="G148" s="76"/>
      <c r="H148" s="64"/>
      <c r="I148" s="181"/>
      <c r="J148" s="230" t="str">
        <f>IFERROR(VLOOKUP($F148,補助対象機器一覧2024!$A$2:$K$254,2,FALSE),"")</f>
        <v/>
      </c>
      <c r="K148" s="231"/>
      <c r="L148" s="232"/>
      <c r="M148" s="174"/>
      <c r="N148" s="255" t="str">
        <f>IFERROR(VLOOKUP($F148,補助対象機器一覧2024!$A$2:$K$254,7,FALSE),"")</f>
        <v/>
      </c>
      <c r="O148" s="256"/>
      <c r="P148" s="256"/>
      <c r="Q148" s="256"/>
      <c r="R148" s="256"/>
      <c r="S148" s="256"/>
      <c r="T148" s="257"/>
      <c r="U148" s="174"/>
      <c r="V148" s="174"/>
      <c r="W148" s="69"/>
      <c r="X148" s="277" t="str">
        <f>IF($B148&lt;=入力シート!$F$22,""&amp;中間シート!X210,"")</f>
        <v/>
      </c>
      <c r="Y148" s="277"/>
      <c r="Z148" s="277"/>
      <c r="AA148" s="277"/>
      <c r="AB148" s="277"/>
      <c r="AC148" s="277"/>
      <c r="AD148" s="277"/>
      <c r="AE148" s="277"/>
      <c r="AF148" s="277"/>
      <c r="AG148" s="277"/>
      <c r="AH148" s="277"/>
      <c r="AI148" s="277"/>
      <c r="AJ148" s="277"/>
      <c r="AK148" s="277"/>
      <c r="AL148" s="277"/>
      <c r="AM148" s="277"/>
      <c r="AN148" s="277"/>
      <c r="AO148" s="277"/>
      <c r="AP148" s="32"/>
      <c r="AQ148" s="65">
        <f>IF(J148&lt;&gt;"",1,0)</f>
        <v>0</v>
      </c>
      <c r="AR148" s="69">
        <f>IF(H148&lt;&gt;"",1,0)</f>
        <v>0</v>
      </c>
      <c r="AS148" s="69"/>
    </row>
    <row r="149" spans="2:45" x14ac:dyDescent="0.1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6" t="s">
        <v>111</v>
      </c>
      <c r="Y149" s="226"/>
      <c r="Z149" s="226"/>
      <c r="AA149" s="226"/>
      <c r="AB149" s="226"/>
      <c r="AC149" s="226"/>
      <c r="AD149" s="226"/>
      <c r="AE149" s="226"/>
      <c r="AF149" s="226"/>
      <c r="AG149" s="226"/>
      <c r="AH149" s="226"/>
      <c r="AI149" s="226"/>
      <c r="AJ149" s="226"/>
      <c r="AK149" s="226"/>
      <c r="AL149" s="226"/>
      <c r="AM149" s="226"/>
      <c r="AN149" s="226"/>
      <c r="AO149" s="226"/>
      <c r="AQ149" s="69"/>
      <c r="AR149" s="69"/>
      <c r="AS149" s="69"/>
    </row>
    <row r="150" spans="2:45" ht="14.25" thickBot="1" x14ac:dyDescent="0.2">
      <c r="C150" s="37"/>
      <c r="D150" s="37"/>
      <c r="E150" s="38"/>
      <c r="F150" s="172"/>
      <c r="G150" s="38"/>
      <c r="H150" s="38"/>
      <c r="I150" s="179"/>
      <c r="J150" s="171"/>
      <c r="K150" s="171"/>
      <c r="L150" s="171"/>
      <c r="M150" s="171"/>
      <c r="N150" s="171"/>
      <c r="O150" s="171"/>
      <c r="P150" s="171"/>
      <c r="Q150" s="171"/>
      <c r="R150" s="171"/>
      <c r="S150" s="171"/>
      <c r="T150" s="171"/>
      <c r="U150" s="171"/>
      <c r="V150" s="221"/>
      <c r="W150" s="37"/>
      <c r="X150" s="226" t="s">
        <v>111</v>
      </c>
      <c r="Y150" s="226"/>
      <c r="Z150" s="226"/>
      <c r="AA150" s="226"/>
      <c r="AB150" s="226"/>
      <c r="AC150" s="226"/>
      <c r="AD150" s="226"/>
      <c r="AE150" s="226"/>
      <c r="AF150" s="226"/>
      <c r="AG150" s="226"/>
      <c r="AH150" s="226"/>
      <c r="AI150" s="226"/>
      <c r="AJ150" s="226"/>
      <c r="AK150" s="226"/>
      <c r="AL150" s="226"/>
      <c r="AM150" s="226"/>
      <c r="AN150" s="226"/>
      <c r="AO150" s="226"/>
      <c r="AQ150" s="69"/>
      <c r="AR150" s="69"/>
      <c r="AS150" s="69"/>
    </row>
    <row r="151" spans="2:45" ht="18" customHeight="1" thickBot="1" x14ac:dyDescent="0.2">
      <c r="B151" s="33">
        <v>9</v>
      </c>
      <c r="C151" s="37"/>
      <c r="D151" s="66" t="s">
        <v>82</v>
      </c>
      <c r="E151" s="39" t="s">
        <v>40</v>
      </c>
      <c r="F151" s="166"/>
      <c r="G151" s="37"/>
      <c r="H151" s="91"/>
      <c r="I151" s="177"/>
      <c r="J151" s="230" t="str">
        <f>IFERROR(VLOOKUP($F151,補助対象機器一覧2024!$A$2:$K$254,2,FALSE),"")</f>
        <v/>
      </c>
      <c r="K151" s="231"/>
      <c r="L151" s="232"/>
      <c r="M151" s="171"/>
      <c r="N151" s="255" t="str">
        <f>IFERROR(VLOOKUP($F151,補助対象機器一覧2024!$A$2:$K$254,7,FALSE),"")</f>
        <v/>
      </c>
      <c r="O151" s="256"/>
      <c r="P151" s="256"/>
      <c r="Q151" s="256"/>
      <c r="R151" s="256"/>
      <c r="S151" s="256"/>
      <c r="T151" s="257"/>
      <c r="U151" s="171"/>
      <c r="V151" s="221"/>
      <c r="W151" s="37"/>
      <c r="X151" s="277" t="str">
        <f>IF($B151&lt;=入力シート!$F$22,""&amp;中間シート!X211,"")</f>
        <v/>
      </c>
      <c r="Y151" s="277"/>
      <c r="Z151" s="277"/>
      <c r="AA151" s="277"/>
      <c r="AB151" s="277"/>
      <c r="AC151" s="277"/>
      <c r="AD151" s="277"/>
      <c r="AE151" s="277"/>
      <c r="AF151" s="277"/>
      <c r="AG151" s="277"/>
      <c r="AH151" s="277"/>
      <c r="AI151" s="277"/>
      <c r="AJ151" s="277"/>
      <c r="AK151" s="277"/>
      <c r="AL151" s="277"/>
      <c r="AM151" s="277"/>
      <c r="AN151" s="277"/>
      <c r="AO151" s="277"/>
      <c r="AQ151" s="65">
        <f>IF(J151&lt;&gt;"",1,0)</f>
        <v>0</v>
      </c>
      <c r="AR151" s="69">
        <f>IF(H151&lt;&gt;"",1,0)</f>
        <v>0</v>
      </c>
      <c r="AS151" s="69"/>
    </row>
    <row r="152" spans="2:45" ht="5.0999999999999996" customHeight="1" thickBot="1" x14ac:dyDescent="0.2">
      <c r="C152" s="37"/>
      <c r="D152" s="37"/>
      <c r="E152" s="39"/>
      <c r="F152" s="171"/>
      <c r="G152" s="38"/>
      <c r="H152" s="38"/>
      <c r="I152" s="177"/>
      <c r="J152" s="171"/>
      <c r="K152" s="171"/>
      <c r="L152" s="171"/>
      <c r="M152" s="171"/>
      <c r="N152" s="171"/>
      <c r="O152" s="171"/>
      <c r="P152" s="171"/>
      <c r="Q152" s="171"/>
      <c r="R152" s="171"/>
      <c r="S152" s="171"/>
      <c r="T152" s="171"/>
      <c r="U152" s="171"/>
      <c r="V152" s="221"/>
      <c r="W152" s="37"/>
      <c r="X152" s="226" t="s">
        <v>111</v>
      </c>
      <c r="Y152" s="226"/>
      <c r="Z152" s="226"/>
      <c r="AA152" s="226"/>
      <c r="AB152" s="226"/>
      <c r="AC152" s="226"/>
      <c r="AD152" s="226"/>
      <c r="AE152" s="226"/>
      <c r="AF152" s="226"/>
      <c r="AG152" s="226"/>
      <c r="AH152" s="226"/>
      <c r="AI152" s="226"/>
      <c r="AJ152" s="226"/>
      <c r="AK152" s="226"/>
      <c r="AL152" s="226"/>
      <c r="AM152" s="226"/>
      <c r="AN152" s="226"/>
      <c r="AO152" s="226"/>
      <c r="AP152" s="32"/>
      <c r="AQ152" s="69"/>
      <c r="AR152" s="69"/>
      <c r="AS152" s="69"/>
    </row>
    <row r="153" spans="2:45" ht="18" customHeight="1" thickBot="1" x14ac:dyDescent="0.2">
      <c r="B153" s="33">
        <v>9</v>
      </c>
      <c r="C153" s="37"/>
      <c r="D153" s="37"/>
      <c r="E153" s="39" t="s">
        <v>41</v>
      </c>
      <c r="F153" s="166"/>
      <c r="G153" s="38"/>
      <c r="H153" s="91"/>
      <c r="I153" s="177"/>
      <c r="J153" s="230" t="str">
        <f>IFERROR(VLOOKUP($F153,補助対象機器一覧2024!$A$2:$K$254,2,FALSE),"")</f>
        <v/>
      </c>
      <c r="K153" s="231"/>
      <c r="L153" s="232"/>
      <c r="M153" s="171"/>
      <c r="N153" s="255" t="str">
        <f>IFERROR(VLOOKUP($F153,補助対象機器一覧2024!$A$2:$K$254,7,FALSE),"")</f>
        <v/>
      </c>
      <c r="O153" s="256"/>
      <c r="P153" s="256"/>
      <c r="Q153" s="256"/>
      <c r="R153" s="256"/>
      <c r="S153" s="256"/>
      <c r="T153" s="257"/>
      <c r="U153" s="171"/>
      <c r="V153" s="221"/>
      <c r="W153" s="37"/>
      <c r="X153" s="277" t="str">
        <f>IF($B153&lt;=入力シート!$F$22,""&amp;中間シート!X212,"")</f>
        <v/>
      </c>
      <c r="Y153" s="277"/>
      <c r="Z153" s="277"/>
      <c r="AA153" s="277"/>
      <c r="AB153" s="277"/>
      <c r="AC153" s="277"/>
      <c r="AD153" s="277"/>
      <c r="AE153" s="277"/>
      <c r="AF153" s="277"/>
      <c r="AG153" s="277"/>
      <c r="AH153" s="277"/>
      <c r="AI153" s="277"/>
      <c r="AJ153" s="277"/>
      <c r="AK153" s="277"/>
      <c r="AL153" s="277"/>
      <c r="AM153" s="277"/>
      <c r="AN153" s="277"/>
      <c r="AO153" s="277"/>
      <c r="AP153" s="32"/>
      <c r="AQ153" s="65">
        <f>IF(J153&lt;&gt;"",1,0)</f>
        <v>0</v>
      </c>
      <c r="AR153" s="69">
        <f>IF(H153&lt;&gt;"",1,0)</f>
        <v>0</v>
      </c>
      <c r="AS153" s="69"/>
    </row>
    <row r="154" spans="2:45" ht="5.0999999999999996" customHeight="1" thickBot="1" x14ac:dyDescent="0.2">
      <c r="C154" s="37"/>
      <c r="D154" s="37"/>
      <c r="E154" s="39"/>
      <c r="F154" s="172"/>
      <c r="G154" s="38"/>
      <c r="H154" s="38"/>
      <c r="I154" s="177"/>
      <c r="J154" s="172"/>
      <c r="K154" s="172"/>
      <c r="L154" s="172"/>
      <c r="M154" s="171"/>
      <c r="N154" s="172"/>
      <c r="O154" s="172"/>
      <c r="P154" s="172"/>
      <c r="Q154" s="171"/>
      <c r="R154" s="172"/>
      <c r="S154" s="172"/>
      <c r="T154" s="172"/>
      <c r="U154" s="171"/>
      <c r="V154" s="221"/>
      <c r="W154" s="37"/>
      <c r="X154" s="226" t="s">
        <v>111</v>
      </c>
      <c r="Y154" s="226"/>
      <c r="Z154" s="226"/>
      <c r="AA154" s="226"/>
      <c r="AB154" s="226"/>
      <c r="AC154" s="226"/>
      <c r="AD154" s="226"/>
      <c r="AE154" s="226"/>
      <c r="AF154" s="226"/>
      <c r="AG154" s="226"/>
      <c r="AH154" s="226"/>
      <c r="AI154" s="226"/>
      <c r="AJ154" s="226"/>
      <c r="AK154" s="226"/>
      <c r="AL154" s="226"/>
      <c r="AM154" s="226"/>
      <c r="AN154" s="226"/>
      <c r="AO154" s="226"/>
      <c r="AP154" s="32"/>
      <c r="AQ154" s="69"/>
      <c r="AR154" s="69"/>
      <c r="AS154" s="69"/>
    </row>
    <row r="155" spans="2:45" ht="18" customHeight="1" thickBot="1" x14ac:dyDescent="0.2">
      <c r="B155" s="33">
        <v>9</v>
      </c>
      <c r="C155" s="37"/>
      <c r="D155" s="37"/>
      <c r="E155" s="39" t="s">
        <v>42</v>
      </c>
      <c r="F155" s="166"/>
      <c r="G155" s="38"/>
      <c r="H155" s="91"/>
      <c r="I155" s="177"/>
      <c r="J155" s="230" t="str">
        <f>IFERROR(VLOOKUP($F155,補助対象機器一覧2024!$A$2:$K$254,2,FALSE),"")</f>
        <v/>
      </c>
      <c r="K155" s="231"/>
      <c r="L155" s="232"/>
      <c r="M155" s="171"/>
      <c r="N155" s="255" t="str">
        <f>IFERROR(VLOOKUP($F155,補助対象機器一覧2024!$A$2:$K$254,7,FALSE),"")</f>
        <v/>
      </c>
      <c r="O155" s="256"/>
      <c r="P155" s="256"/>
      <c r="Q155" s="256"/>
      <c r="R155" s="256"/>
      <c r="S155" s="256"/>
      <c r="T155" s="257"/>
      <c r="U155" s="171"/>
      <c r="V155" s="221"/>
      <c r="W155" s="37"/>
      <c r="X155" s="277" t="str">
        <f>IF($B155&lt;=入力シート!$F$22,""&amp;中間シート!X213,"")</f>
        <v/>
      </c>
      <c r="Y155" s="277"/>
      <c r="Z155" s="277"/>
      <c r="AA155" s="277"/>
      <c r="AB155" s="277"/>
      <c r="AC155" s="277"/>
      <c r="AD155" s="277"/>
      <c r="AE155" s="277"/>
      <c r="AF155" s="277"/>
      <c r="AG155" s="277"/>
      <c r="AH155" s="277"/>
      <c r="AI155" s="277"/>
      <c r="AJ155" s="277"/>
      <c r="AK155" s="277"/>
      <c r="AL155" s="277"/>
      <c r="AM155" s="277"/>
      <c r="AN155" s="277"/>
      <c r="AO155" s="277"/>
      <c r="AP155" s="32"/>
      <c r="AQ155" s="65">
        <f>IF(J155&lt;&gt;"",1,0)</f>
        <v>0</v>
      </c>
      <c r="AR155" s="69">
        <f>IF(H155&lt;&gt;"",1,0)</f>
        <v>0</v>
      </c>
      <c r="AS155" s="69"/>
    </row>
    <row r="156" spans="2:45" x14ac:dyDescent="0.1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6" t="s">
        <v>111</v>
      </c>
      <c r="Y156" s="226"/>
      <c r="Z156" s="226"/>
      <c r="AA156" s="226"/>
      <c r="AB156" s="226"/>
      <c r="AC156" s="226"/>
      <c r="AD156" s="226"/>
      <c r="AE156" s="226"/>
      <c r="AF156" s="226"/>
      <c r="AG156" s="226"/>
      <c r="AH156" s="226"/>
      <c r="AI156" s="226"/>
      <c r="AJ156" s="226"/>
      <c r="AK156" s="226"/>
      <c r="AL156" s="226"/>
      <c r="AM156" s="226"/>
      <c r="AN156" s="226"/>
      <c r="AO156" s="226"/>
      <c r="AQ156" s="69"/>
      <c r="AR156" s="69"/>
      <c r="AS156" s="69"/>
    </row>
    <row r="157" spans="2:45" ht="14.25" thickBot="1" x14ac:dyDescent="0.2">
      <c r="C157" s="69"/>
      <c r="D157" s="69"/>
      <c r="E157" s="76"/>
      <c r="F157" s="173"/>
      <c r="G157" s="76"/>
      <c r="H157" s="76"/>
      <c r="I157" s="180"/>
      <c r="J157" s="174"/>
      <c r="K157" s="174"/>
      <c r="L157" s="174"/>
      <c r="M157" s="174"/>
      <c r="N157" s="174"/>
      <c r="O157" s="174"/>
      <c r="P157" s="174"/>
      <c r="Q157" s="174"/>
      <c r="R157" s="174"/>
      <c r="S157" s="174"/>
      <c r="T157" s="174"/>
      <c r="U157" s="174"/>
      <c r="V157" s="174"/>
      <c r="W157" s="69"/>
      <c r="X157" s="226" t="s">
        <v>111</v>
      </c>
      <c r="Y157" s="226"/>
      <c r="Z157" s="226"/>
      <c r="AA157" s="226"/>
      <c r="AB157" s="226"/>
      <c r="AC157" s="226"/>
      <c r="AD157" s="226"/>
      <c r="AE157" s="226"/>
      <c r="AF157" s="226"/>
      <c r="AG157" s="226"/>
      <c r="AH157" s="226"/>
      <c r="AI157" s="226"/>
      <c r="AJ157" s="226"/>
      <c r="AK157" s="226"/>
      <c r="AL157" s="226"/>
      <c r="AM157" s="226"/>
      <c r="AN157" s="226"/>
      <c r="AO157" s="226"/>
      <c r="AQ157" s="69"/>
      <c r="AR157" s="69"/>
      <c r="AS157" s="69"/>
    </row>
    <row r="158" spans="2:45" ht="18" customHeight="1" thickBot="1" x14ac:dyDescent="0.2">
      <c r="B158" s="33">
        <v>10</v>
      </c>
      <c r="C158" s="69"/>
      <c r="D158" s="77" t="s">
        <v>83</v>
      </c>
      <c r="E158" s="78" t="s">
        <v>40</v>
      </c>
      <c r="F158" s="166"/>
      <c r="G158" s="69"/>
      <c r="H158" s="64"/>
      <c r="I158" s="181"/>
      <c r="J158" s="230" t="str">
        <f>IFERROR(VLOOKUP($F158,補助対象機器一覧2024!$A$2:$K$254,2,FALSE),"")</f>
        <v/>
      </c>
      <c r="K158" s="231"/>
      <c r="L158" s="232"/>
      <c r="M158" s="174"/>
      <c r="N158" s="255" t="str">
        <f>IFERROR(VLOOKUP($F158,補助対象機器一覧2024!$A$2:$K$254,7,FALSE),"")</f>
        <v/>
      </c>
      <c r="O158" s="256"/>
      <c r="P158" s="256"/>
      <c r="Q158" s="256"/>
      <c r="R158" s="256"/>
      <c r="S158" s="256"/>
      <c r="T158" s="257"/>
      <c r="U158" s="174"/>
      <c r="V158" s="174"/>
      <c r="W158" s="69"/>
      <c r="X158" s="277" t="str">
        <f>IF($B158&lt;=入力シート!$F$22,""&amp;中間シート!X214,"")</f>
        <v/>
      </c>
      <c r="Y158" s="277"/>
      <c r="Z158" s="277"/>
      <c r="AA158" s="277"/>
      <c r="AB158" s="277"/>
      <c r="AC158" s="277"/>
      <c r="AD158" s="277"/>
      <c r="AE158" s="277"/>
      <c r="AF158" s="277"/>
      <c r="AG158" s="277"/>
      <c r="AH158" s="277"/>
      <c r="AI158" s="277"/>
      <c r="AJ158" s="277"/>
      <c r="AK158" s="277"/>
      <c r="AL158" s="277"/>
      <c r="AM158" s="277"/>
      <c r="AN158" s="277"/>
      <c r="AO158" s="277"/>
      <c r="AQ158" s="65">
        <f>IF(J158&lt;&gt;"",1,0)</f>
        <v>0</v>
      </c>
      <c r="AR158" s="69">
        <f>IF(H158&lt;&gt;"",1,0)</f>
        <v>0</v>
      </c>
      <c r="AS158" s="69"/>
    </row>
    <row r="159" spans="2:45" ht="5.0999999999999996" customHeight="1" thickBot="1" x14ac:dyDescent="0.2">
      <c r="C159" s="69"/>
      <c r="D159" s="69"/>
      <c r="E159" s="76"/>
      <c r="F159" s="174"/>
      <c r="G159" s="76"/>
      <c r="H159" s="76"/>
      <c r="I159" s="181"/>
      <c r="J159" s="174"/>
      <c r="K159" s="174"/>
      <c r="L159" s="174"/>
      <c r="M159" s="174"/>
      <c r="N159" s="174"/>
      <c r="O159" s="174"/>
      <c r="P159" s="174"/>
      <c r="Q159" s="174"/>
      <c r="R159" s="174"/>
      <c r="S159" s="174"/>
      <c r="T159" s="174"/>
      <c r="U159" s="174"/>
      <c r="V159" s="174"/>
      <c r="W159" s="69"/>
      <c r="X159" s="226" t="s">
        <v>111</v>
      </c>
      <c r="Y159" s="226"/>
      <c r="Z159" s="226"/>
      <c r="AA159" s="226"/>
      <c r="AB159" s="226"/>
      <c r="AC159" s="226"/>
      <c r="AD159" s="226"/>
      <c r="AE159" s="226"/>
      <c r="AF159" s="226"/>
      <c r="AG159" s="226"/>
      <c r="AH159" s="226"/>
      <c r="AI159" s="226"/>
      <c r="AJ159" s="226"/>
      <c r="AK159" s="226"/>
      <c r="AL159" s="226"/>
      <c r="AM159" s="226"/>
      <c r="AN159" s="226"/>
      <c r="AO159" s="226"/>
      <c r="AP159" s="32"/>
      <c r="AQ159" s="69"/>
      <c r="AR159" s="69"/>
      <c r="AS159" s="69"/>
    </row>
    <row r="160" spans="2:45" ht="18" customHeight="1" thickBot="1" x14ac:dyDescent="0.2">
      <c r="B160" s="33">
        <v>10</v>
      </c>
      <c r="C160" s="69"/>
      <c r="D160" s="69"/>
      <c r="E160" s="78" t="s">
        <v>41</v>
      </c>
      <c r="F160" s="166"/>
      <c r="G160" s="76"/>
      <c r="H160" s="64"/>
      <c r="I160" s="181"/>
      <c r="J160" s="230" t="str">
        <f>IFERROR(VLOOKUP($F160,補助対象機器一覧2024!$A$2:$K$254,2,FALSE),"")</f>
        <v/>
      </c>
      <c r="K160" s="231"/>
      <c r="L160" s="232"/>
      <c r="M160" s="174"/>
      <c r="N160" s="255" t="str">
        <f>IFERROR(VLOOKUP($F160,補助対象機器一覧2024!$A$2:$K$254,7,FALSE),"")</f>
        <v/>
      </c>
      <c r="O160" s="256"/>
      <c r="P160" s="256"/>
      <c r="Q160" s="256"/>
      <c r="R160" s="256"/>
      <c r="S160" s="256"/>
      <c r="T160" s="257"/>
      <c r="U160" s="174"/>
      <c r="V160" s="174"/>
      <c r="W160" s="69"/>
      <c r="X160" s="277" t="str">
        <f>IF($B160&lt;=入力シート!$F$22,""&amp;中間シート!X215,"")</f>
        <v/>
      </c>
      <c r="Y160" s="277"/>
      <c r="Z160" s="277"/>
      <c r="AA160" s="277"/>
      <c r="AB160" s="277"/>
      <c r="AC160" s="277"/>
      <c r="AD160" s="277"/>
      <c r="AE160" s="277"/>
      <c r="AF160" s="277"/>
      <c r="AG160" s="277"/>
      <c r="AH160" s="277"/>
      <c r="AI160" s="277"/>
      <c r="AJ160" s="277"/>
      <c r="AK160" s="277"/>
      <c r="AL160" s="277"/>
      <c r="AM160" s="277"/>
      <c r="AN160" s="277"/>
      <c r="AO160" s="277"/>
      <c r="AP160" s="32"/>
      <c r="AQ160" s="65">
        <f>IF(J160&lt;&gt;"",1,0)</f>
        <v>0</v>
      </c>
      <c r="AR160" s="69">
        <f>IF(H160&lt;&gt;"",1,0)</f>
        <v>0</v>
      </c>
      <c r="AS160" s="69"/>
    </row>
    <row r="161" spans="2:45" ht="5.0999999999999996" customHeight="1" thickBot="1" x14ac:dyDescent="0.2">
      <c r="C161" s="69"/>
      <c r="D161" s="69"/>
      <c r="E161" s="78"/>
      <c r="F161" s="173"/>
      <c r="G161" s="76"/>
      <c r="H161" s="76"/>
      <c r="I161" s="181"/>
      <c r="J161" s="173"/>
      <c r="K161" s="173"/>
      <c r="L161" s="173"/>
      <c r="M161" s="174"/>
      <c r="N161" s="173"/>
      <c r="O161" s="173"/>
      <c r="P161" s="173"/>
      <c r="Q161" s="174"/>
      <c r="R161" s="173"/>
      <c r="S161" s="173"/>
      <c r="T161" s="173"/>
      <c r="U161" s="174"/>
      <c r="V161" s="174"/>
      <c r="W161" s="69"/>
      <c r="X161" s="226" t="s">
        <v>111</v>
      </c>
      <c r="Y161" s="226"/>
      <c r="Z161" s="226"/>
      <c r="AA161" s="226"/>
      <c r="AB161" s="226"/>
      <c r="AC161" s="226"/>
      <c r="AD161" s="226"/>
      <c r="AE161" s="226"/>
      <c r="AF161" s="226"/>
      <c r="AG161" s="226"/>
      <c r="AH161" s="226"/>
      <c r="AI161" s="226"/>
      <c r="AJ161" s="226"/>
      <c r="AK161" s="226"/>
      <c r="AL161" s="226"/>
      <c r="AM161" s="226"/>
      <c r="AN161" s="226"/>
      <c r="AO161" s="226"/>
      <c r="AP161" s="32"/>
      <c r="AQ161" s="69"/>
      <c r="AR161" s="69"/>
      <c r="AS161" s="69"/>
    </row>
    <row r="162" spans="2:45" ht="18" customHeight="1" thickBot="1" x14ac:dyDescent="0.2">
      <c r="B162" s="33">
        <v>10</v>
      </c>
      <c r="C162" s="69"/>
      <c r="D162" s="69"/>
      <c r="E162" s="78" t="s">
        <v>42</v>
      </c>
      <c r="F162" s="166"/>
      <c r="G162" s="76"/>
      <c r="H162" s="64"/>
      <c r="I162" s="181"/>
      <c r="J162" s="230" t="str">
        <f>IFERROR(VLOOKUP($F162,補助対象機器一覧2024!$A$2:$K$254,2,FALSE),"")</f>
        <v/>
      </c>
      <c r="K162" s="231"/>
      <c r="L162" s="232"/>
      <c r="M162" s="174"/>
      <c r="N162" s="255" t="str">
        <f>IFERROR(VLOOKUP($F162,補助対象機器一覧2024!$A$2:$K$254,7,FALSE),"")</f>
        <v/>
      </c>
      <c r="O162" s="256"/>
      <c r="P162" s="256"/>
      <c r="Q162" s="256"/>
      <c r="R162" s="256"/>
      <c r="S162" s="256"/>
      <c r="T162" s="257"/>
      <c r="U162" s="174"/>
      <c r="V162" s="174"/>
      <c r="W162" s="69"/>
      <c r="X162" s="277" t="str">
        <f>IF($B162&lt;=入力シート!$F$22,""&amp;中間シート!X216,"")</f>
        <v/>
      </c>
      <c r="Y162" s="277"/>
      <c r="Z162" s="277"/>
      <c r="AA162" s="277"/>
      <c r="AB162" s="277"/>
      <c r="AC162" s="277"/>
      <c r="AD162" s="277"/>
      <c r="AE162" s="277"/>
      <c r="AF162" s="277"/>
      <c r="AG162" s="277"/>
      <c r="AH162" s="277"/>
      <c r="AI162" s="277"/>
      <c r="AJ162" s="277"/>
      <c r="AK162" s="277"/>
      <c r="AL162" s="277"/>
      <c r="AM162" s="277"/>
      <c r="AN162" s="277"/>
      <c r="AO162" s="277"/>
      <c r="AP162" s="32"/>
      <c r="AQ162" s="65">
        <f>IF(J162&lt;&gt;"",1,0)</f>
        <v>0</v>
      </c>
      <c r="AR162" s="69">
        <f>IF(H162&lt;&gt;"",1,0)</f>
        <v>0</v>
      </c>
      <c r="AS162" s="69"/>
    </row>
    <row r="163" spans="2:45" x14ac:dyDescent="0.1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6" t="s">
        <v>111</v>
      </c>
      <c r="Y163" s="226"/>
      <c r="Z163" s="226"/>
      <c r="AA163" s="226"/>
      <c r="AB163" s="226"/>
      <c r="AC163" s="226"/>
      <c r="AD163" s="226"/>
      <c r="AE163" s="226"/>
      <c r="AF163" s="226"/>
      <c r="AG163" s="226"/>
      <c r="AH163" s="226"/>
      <c r="AI163" s="226"/>
      <c r="AJ163" s="226"/>
      <c r="AK163" s="226"/>
      <c r="AL163" s="226"/>
      <c r="AM163" s="226"/>
      <c r="AN163" s="226"/>
      <c r="AO163" s="226"/>
      <c r="AQ163" s="69"/>
      <c r="AR163" s="69"/>
      <c r="AS163" s="69"/>
    </row>
    <row r="164" spans="2:45" ht="14.25" thickBot="1" x14ac:dyDescent="0.2">
      <c r="C164" s="37"/>
      <c r="D164" s="37"/>
      <c r="E164" s="38"/>
      <c r="F164" s="172"/>
      <c r="G164" s="38"/>
      <c r="H164" s="38"/>
      <c r="I164" s="179"/>
      <c r="J164" s="171"/>
      <c r="K164" s="171"/>
      <c r="L164" s="171"/>
      <c r="M164" s="171"/>
      <c r="N164" s="171"/>
      <c r="O164" s="171"/>
      <c r="P164" s="171"/>
      <c r="Q164" s="171"/>
      <c r="R164" s="171"/>
      <c r="S164" s="171"/>
      <c r="T164" s="171"/>
      <c r="U164" s="171"/>
      <c r="V164" s="221"/>
      <c r="W164" s="37"/>
      <c r="X164" s="226" t="s">
        <v>111</v>
      </c>
      <c r="Y164" s="226"/>
      <c r="Z164" s="226"/>
      <c r="AA164" s="226"/>
      <c r="AB164" s="226"/>
      <c r="AC164" s="226"/>
      <c r="AD164" s="226"/>
      <c r="AE164" s="226"/>
      <c r="AF164" s="226"/>
      <c r="AG164" s="226"/>
      <c r="AH164" s="226"/>
      <c r="AI164" s="226"/>
      <c r="AJ164" s="226"/>
      <c r="AK164" s="226"/>
      <c r="AL164" s="226"/>
      <c r="AM164" s="226"/>
      <c r="AN164" s="226"/>
      <c r="AO164" s="226"/>
      <c r="AQ164" s="69"/>
      <c r="AR164" s="69"/>
      <c r="AS164" s="69"/>
    </row>
    <row r="165" spans="2:45" ht="18" customHeight="1" thickBot="1" x14ac:dyDescent="0.2">
      <c r="B165" s="33">
        <v>11</v>
      </c>
      <c r="C165" s="37"/>
      <c r="D165" s="66" t="s">
        <v>84</v>
      </c>
      <c r="E165" s="39" t="s">
        <v>40</v>
      </c>
      <c r="F165" s="166"/>
      <c r="G165" s="37"/>
      <c r="H165" s="91"/>
      <c r="I165" s="177"/>
      <c r="J165" s="230" t="str">
        <f>IFERROR(VLOOKUP($F165,補助対象機器一覧2024!$A$2:$K$254,2,FALSE),"")</f>
        <v/>
      </c>
      <c r="K165" s="231"/>
      <c r="L165" s="232"/>
      <c r="M165" s="171"/>
      <c r="N165" s="255" t="str">
        <f>IFERROR(VLOOKUP($F165,補助対象機器一覧2024!$A$2:$K$254,7,FALSE),"")</f>
        <v/>
      </c>
      <c r="O165" s="256"/>
      <c r="P165" s="256"/>
      <c r="Q165" s="256"/>
      <c r="R165" s="256"/>
      <c r="S165" s="256"/>
      <c r="T165" s="257"/>
      <c r="U165" s="171"/>
      <c r="V165" s="221"/>
      <c r="W165" s="37"/>
      <c r="X165" s="277" t="str">
        <f>IF($B165&lt;=入力シート!$F$22,""&amp;中間シート!X217,"")</f>
        <v/>
      </c>
      <c r="Y165" s="277"/>
      <c r="Z165" s="277"/>
      <c r="AA165" s="277"/>
      <c r="AB165" s="277"/>
      <c r="AC165" s="277"/>
      <c r="AD165" s="277"/>
      <c r="AE165" s="277"/>
      <c r="AF165" s="277"/>
      <c r="AG165" s="277"/>
      <c r="AH165" s="277"/>
      <c r="AI165" s="277"/>
      <c r="AJ165" s="277"/>
      <c r="AK165" s="277"/>
      <c r="AL165" s="277"/>
      <c r="AM165" s="277"/>
      <c r="AN165" s="277"/>
      <c r="AO165" s="277"/>
      <c r="AQ165" s="65">
        <f>IF(J165&lt;&gt;"",1,0)</f>
        <v>0</v>
      </c>
      <c r="AR165" s="69">
        <f>IF(H165&lt;&gt;"",1,0)</f>
        <v>0</v>
      </c>
      <c r="AS165" s="69"/>
    </row>
    <row r="166" spans="2:45" ht="5.0999999999999996" customHeight="1" thickBot="1" x14ac:dyDescent="0.2">
      <c r="C166" s="37"/>
      <c r="D166" s="37"/>
      <c r="E166" s="38"/>
      <c r="F166" s="171"/>
      <c r="G166" s="38"/>
      <c r="H166" s="38"/>
      <c r="I166" s="177"/>
      <c r="J166" s="171"/>
      <c r="K166" s="171"/>
      <c r="L166" s="171"/>
      <c r="M166" s="171"/>
      <c r="N166" s="171"/>
      <c r="O166" s="171"/>
      <c r="P166" s="171"/>
      <c r="Q166" s="171"/>
      <c r="R166" s="171"/>
      <c r="S166" s="171"/>
      <c r="T166" s="171"/>
      <c r="U166" s="171"/>
      <c r="V166" s="221"/>
      <c r="W166" s="37"/>
      <c r="X166" s="226" t="s">
        <v>111</v>
      </c>
      <c r="Y166" s="226"/>
      <c r="Z166" s="226"/>
      <c r="AA166" s="226"/>
      <c r="AB166" s="226"/>
      <c r="AC166" s="226"/>
      <c r="AD166" s="226"/>
      <c r="AE166" s="226"/>
      <c r="AF166" s="226"/>
      <c r="AG166" s="226"/>
      <c r="AH166" s="226"/>
      <c r="AI166" s="226"/>
      <c r="AJ166" s="226"/>
      <c r="AK166" s="226"/>
      <c r="AL166" s="226"/>
      <c r="AM166" s="226"/>
      <c r="AN166" s="226"/>
      <c r="AO166" s="226"/>
      <c r="AP166" s="32"/>
      <c r="AQ166" s="69"/>
      <c r="AR166" s="69"/>
      <c r="AS166" s="69"/>
    </row>
    <row r="167" spans="2:45" ht="18" customHeight="1" thickBot="1" x14ac:dyDescent="0.2">
      <c r="B167" s="33">
        <v>11</v>
      </c>
      <c r="C167" s="37"/>
      <c r="D167" s="37"/>
      <c r="E167" s="39" t="s">
        <v>41</v>
      </c>
      <c r="F167" s="166"/>
      <c r="G167" s="38"/>
      <c r="H167" s="91"/>
      <c r="I167" s="177"/>
      <c r="J167" s="230" t="str">
        <f>IFERROR(VLOOKUP($F167,補助対象機器一覧2024!$A$2:$K$254,2,FALSE),"")</f>
        <v/>
      </c>
      <c r="K167" s="231"/>
      <c r="L167" s="232"/>
      <c r="M167" s="171"/>
      <c r="N167" s="255" t="str">
        <f>IFERROR(VLOOKUP($F167,補助対象機器一覧2024!$A$2:$K$254,7,FALSE),"")</f>
        <v/>
      </c>
      <c r="O167" s="256"/>
      <c r="P167" s="256"/>
      <c r="Q167" s="256"/>
      <c r="R167" s="256"/>
      <c r="S167" s="256"/>
      <c r="T167" s="257"/>
      <c r="U167" s="171"/>
      <c r="V167" s="221"/>
      <c r="W167" s="37"/>
      <c r="X167" s="277" t="str">
        <f>IF($B167&lt;=入力シート!$F$22,""&amp;中間シート!X218,"")</f>
        <v/>
      </c>
      <c r="Y167" s="277"/>
      <c r="Z167" s="277"/>
      <c r="AA167" s="277"/>
      <c r="AB167" s="277"/>
      <c r="AC167" s="277"/>
      <c r="AD167" s="277"/>
      <c r="AE167" s="277"/>
      <c r="AF167" s="277"/>
      <c r="AG167" s="277"/>
      <c r="AH167" s="277"/>
      <c r="AI167" s="277"/>
      <c r="AJ167" s="277"/>
      <c r="AK167" s="277"/>
      <c r="AL167" s="277"/>
      <c r="AM167" s="277"/>
      <c r="AN167" s="277"/>
      <c r="AO167" s="277"/>
      <c r="AP167" s="32"/>
      <c r="AQ167" s="65">
        <f>IF(J167&lt;&gt;"",1,0)</f>
        <v>0</v>
      </c>
      <c r="AR167" s="69">
        <f>IF(H167&lt;&gt;"",1,0)</f>
        <v>0</v>
      </c>
      <c r="AS167" s="69"/>
    </row>
    <row r="168" spans="2:45" ht="5.0999999999999996" customHeight="1" thickBot="1" x14ac:dyDescent="0.2">
      <c r="C168" s="37"/>
      <c r="D168" s="37"/>
      <c r="E168" s="39"/>
      <c r="F168" s="172"/>
      <c r="G168" s="38"/>
      <c r="H168" s="38"/>
      <c r="I168" s="177"/>
      <c r="J168" s="172"/>
      <c r="K168" s="172"/>
      <c r="L168" s="172"/>
      <c r="M168" s="171"/>
      <c r="N168" s="172"/>
      <c r="O168" s="172"/>
      <c r="P168" s="172"/>
      <c r="Q168" s="171"/>
      <c r="R168" s="172"/>
      <c r="S168" s="172"/>
      <c r="T168" s="172"/>
      <c r="U168" s="171"/>
      <c r="V168" s="221"/>
      <c r="W168" s="37"/>
      <c r="X168" s="226" t="s">
        <v>111</v>
      </c>
      <c r="Y168" s="226"/>
      <c r="Z168" s="226"/>
      <c r="AA168" s="226"/>
      <c r="AB168" s="226"/>
      <c r="AC168" s="226"/>
      <c r="AD168" s="226"/>
      <c r="AE168" s="226"/>
      <c r="AF168" s="226"/>
      <c r="AG168" s="226"/>
      <c r="AH168" s="226"/>
      <c r="AI168" s="226"/>
      <c r="AJ168" s="226"/>
      <c r="AK168" s="226"/>
      <c r="AL168" s="226"/>
      <c r="AM168" s="226"/>
      <c r="AN168" s="226"/>
      <c r="AO168" s="226"/>
      <c r="AP168" s="32"/>
      <c r="AQ168" s="69"/>
      <c r="AR168" s="69"/>
      <c r="AS168" s="69"/>
    </row>
    <row r="169" spans="2:45" ht="18" customHeight="1" thickBot="1" x14ac:dyDescent="0.2">
      <c r="B169" s="33">
        <v>11</v>
      </c>
      <c r="C169" s="37"/>
      <c r="D169" s="37"/>
      <c r="E169" s="39" t="s">
        <v>42</v>
      </c>
      <c r="F169" s="166"/>
      <c r="G169" s="38"/>
      <c r="H169" s="91"/>
      <c r="I169" s="177"/>
      <c r="J169" s="230" t="str">
        <f>IFERROR(VLOOKUP($F169,補助対象機器一覧2024!$A$2:$K$254,2,FALSE),"")</f>
        <v/>
      </c>
      <c r="K169" s="231"/>
      <c r="L169" s="232"/>
      <c r="M169" s="171"/>
      <c r="N169" s="255" t="str">
        <f>IFERROR(VLOOKUP($F169,補助対象機器一覧2024!$A$2:$K$254,7,FALSE),"")</f>
        <v/>
      </c>
      <c r="O169" s="256"/>
      <c r="P169" s="256"/>
      <c r="Q169" s="256"/>
      <c r="R169" s="256"/>
      <c r="S169" s="256"/>
      <c r="T169" s="257"/>
      <c r="U169" s="171"/>
      <c r="V169" s="221"/>
      <c r="W169" s="37"/>
      <c r="X169" s="277" t="str">
        <f>IF($B169&lt;=入力シート!$F$22,""&amp;中間シート!X219,"")</f>
        <v/>
      </c>
      <c r="Y169" s="277"/>
      <c r="Z169" s="277"/>
      <c r="AA169" s="277"/>
      <c r="AB169" s="277"/>
      <c r="AC169" s="277"/>
      <c r="AD169" s="277"/>
      <c r="AE169" s="277"/>
      <c r="AF169" s="277"/>
      <c r="AG169" s="277"/>
      <c r="AH169" s="277"/>
      <c r="AI169" s="277"/>
      <c r="AJ169" s="277"/>
      <c r="AK169" s="277"/>
      <c r="AL169" s="277"/>
      <c r="AM169" s="277"/>
      <c r="AN169" s="277"/>
      <c r="AO169" s="277"/>
      <c r="AP169" s="32"/>
      <c r="AQ169" s="65">
        <f>IF(J169&lt;&gt;"",1,0)</f>
        <v>0</v>
      </c>
      <c r="AR169" s="69">
        <f>IF(H169&lt;&gt;"",1,0)</f>
        <v>0</v>
      </c>
      <c r="AS169" s="69"/>
    </row>
    <row r="170" spans="2:45" x14ac:dyDescent="0.1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6" t="s">
        <v>111</v>
      </c>
      <c r="Y170" s="226"/>
      <c r="Z170" s="226"/>
      <c r="AA170" s="226"/>
      <c r="AB170" s="226"/>
      <c r="AC170" s="226"/>
      <c r="AD170" s="226"/>
      <c r="AE170" s="226"/>
      <c r="AF170" s="226"/>
      <c r="AG170" s="226"/>
      <c r="AH170" s="226"/>
      <c r="AI170" s="226"/>
      <c r="AJ170" s="226"/>
      <c r="AK170" s="226"/>
      <c r="AL170" s="226"/>
      <c r="AM170" s="226"/>
      <c r="AN170" s="226"/>
      <c r="AO170" s="226"/>
      <c r="AQ170" s="69"/>
      <c r="AR170" s="69"/>
      <c r="AS170" s="69"/>
    </row>
    <row r="171" spans="2:45" ht="14.25" thickBot="1" x14ac:dyDescent="0.2">
      <c r="C171" s="69"/>
      <c r="D171" s="69"/>
      <c r="E171" s="76"/>
      <c r="F171" s="173"/>
      <c r="G171" s="76"/>
      <c r="H171" s="76"/>
      <c r="I171" s="180"/>
      <c r="J171" s="174"/>
      <c r="K171" s="174"/>
      <c r="L171" s="174"/>
      <c r="M171" s="174"/>
      <c r="N171" s="174"/>
      <c r="O171" s="174"/>
      <c r="P171" s="174"/>
      <c r="Q171" s="174"/>
      <c r="R171" s="174"/>
      <c r="S171" s="174"/>
      <c r="T171" s="174"/>
      <c r="U171" s="174"/>
      <c r="V171" s="174"/>
      <c r="W171" s="69"/>
      <c r="X171" s="226" t="s">
        <v>111</v>
      </c>
      <c r="Y171" s="226"/>
      <c r="Z171" s="226"/>
      <c r="AA171" s="226"/>
      <c r="AB171" s="226"/>
      <c r="AC171" s="226"/>
      <c r="AD171" s="226"/>
      <c r="AE171" s="226"/>
      <c r="AF171" s="226"/>
      <c r="AG171" s="226"/>
      <c r="AH171" s="226"/>
      <c r="AI171" s="226"/>
      <c r="AJ171" s="226"/>
      <c r="AK171" s="226"/>
      <c r="AL171" s="226"/>
      <c r="AM171" s="226"/>
      <c r="AN171" s="226"/>
      <c r="AO171" s="226"/>
      <c r="AQ171" s="69"/>
      <c r="AR171" s="69"/>
      <c r="AS171" s="69"/>
    </row>
    <row r="172" spans="2:45" ht="18" customHeight="1" thickBot="1" x14ac:dyDescent="0.2">
      <c r="B172" s="33">
        <v>12</v>
      </c>
      <c r="C172" s="69"/>
      <c r="D172" s="77" t="s">
        <v>85</v>
      </c>
      <c r="E172" s="78" t="s">
        <v>40</v>
      </c>
      <c r="F172" s="166"/>
      <c r="G172" s="69"/>
      <c r="H172" s="64"/>
      <c r="I172" s="181"/>
      <c r="J172" s="230" t="str">
        <f>IFERROR(VLOOKUP($F172,補助対象機器一覧2024!$A$2:$K$254,2,FALSE),"")</f>
        <v/>
      </c>
      <c r="K172" s="231"/>
      <c r="L172" s="232"/>
      <c r="M172" s="174"/>
      <c r="N172" s="255" t="str">
        <f>IFERROR(VLOOKUP($F172,補助対象機器一覧2024!$A$2:$K$254,7,FALSE),"")</f>
        <v/>
      </c>
      <c r="O172" s="256"/>
      <c r="P172" s="256"/>
      <c r="Q172" s="256"/>
      <c r="R172" s="256"/>
      <c r="S172" s="256"/>
      <c r="T172" s="257"/>
      <c r="U172" s="174"/>
      <c r="V172" s="174"/>
      <c r="W172" s="69"/>
      <c r="X172" s="277" t="str">
        <f>IF($B172&lt;=入力シート!$F$22,""&amp;中間シート!X220,"")</f>
        <v/>
      </c>
      <c r="Y172" s="277"/>
      <c r="Z172" s="277"/>
      <c r="AA172" s="277"/>
      <c r="AB172" s="277"/>
      <c r="AC172" s="277"/>
      <c r="AD172" s="277"/>
      <c r="AE172" s="277"/>
      <c r="AF172" s="277"/>
      <c r="AG172" s="277"/>
      <c r="AH172" s="277"/>
      <c r="AI172" s="277"/>
      <c r="AJ172" s="277"/>
      <c r="AK172" s="277"/>
      <c r="AL172" s="277"/>
      <c r="AM172" s="277"/>
      <c r="AN172" s="277"/>
      <c r="AO172" s="277"/>
      <c r="AQ172" s="65">
        <f>IF(J172&lt;&gt;"",1,0)</f>
        <v>0</v>
      </c>
      <c r="AR172" s="69">
        <f>IF(H172&lt;&gt;"",1,0)</f>
        <v>0</v>
      </c>
      <c r="AS172" s="69"/>
    </row>
    <row r="173" spans="2:45" ht="5.0999999999999996" customHeight="1" thickBot="1" x14ac:dyDescent="0.2">
      <c r="C173" s="69"/>
      <c r="D173" s="69"/>
      <c r="E173" s="76"/>
      <c r="F173" s="174"/>
      <c r="G173" s="76"/>
      <c r="H173" s="76"/>
      <c r="I173" s="181"/>
      <c r="J173" s="174"/>
      <c r="K173" s="174"/>
      <c r="L173" s="174"/>
      <c r="M173" s="174"/>
      <c r="N173" s="174"/>
      <c r="O173" s="174"/>
      <c r="P173" s="174"/>
      <c r="Q173" s="174"/>
      <c r="R173" s="174"/>
      <c r="S173" s="174"/>
      <c r="T173" s="174"/>
      <c r="U173" s="174"/>
      <c r="V173" s="174"/>
      <c r="W173" s="69"/>
      <c r="X173" s="226" t="s">
        <v>111</v>
      </c>
      <c r="Y173" s="226"/>
      <c r="Z173" s="226"/>
      <c r="AA173" s="226"/>
      <c r="AB173" s="226"/>
      <c r="AC173" s="226"/>
      <c r="AD173" s="226"/>
      <c r="AE173" s="226"/>
      <c r="AF173" s="226"/>
      <c r="AG173" s="226"/>
      <c r="AH173" s="226"/>
      <c r="AI173" s="226"/>
      <c r="AJ173" s="226"/>
      <c r="AK173" s="226"/>
      <c r="AL173" s="226"/>
      <c r="AM173" s="226"/>
      <c r="AN173" s="226"/>
      <c r="AO173" s="226"/>
      <c r="AP173" s="32"/>
      <c r="AQ173" s="69"/>
      <c r="AR173" s="69"/>
      <c r="AS173" s="69"/>
    </row>
    <row r="174" spans="2:45" ht="18" customHeight="1" thickBot="1" x14ac:dyDescent="0.2">
      <c r="B174" s="33">
        <v>12</v>
      </c>
      <c r="C174" s="69"/>
      <c r="D174" s="69"/>
      <c r="E174" s="78" t="s">
        <v>41</v>
      </c>
      <c r="F174" s="166"/>
      <c r="G174" s="76"/>
      <c r="H174" s="64"/>
      <c r="I174" s="181"/>
      <c r="J174" s="230" t="str">
        <f>IFERROR(VLOOKUP($F174,補助対象機器一覧2024!$A$2:$K$254,2,FALSE),"")</f>
        <v/>
      </c>
      <c r="K174" s="231"/>
      <c r="L174" s="232"/>
      <c r="M174" s="174"/>
      <c r="N174" s="255" t="str">
        <f>IFERROR(VLOOKUP($F174,補助対象機器一覧2024!$A$2:$K$254,7,FALSE),"")</f>
        <v/>
      </c>
      <c r="O174" s="256"/>
      <c r="P174" s="256"/>
      <c r="Q174" s="256"/>
      <c r="R174" s="256"/>
      <c r="S174" s="256"/>
      <c r="T174" s="257"/>
      <c r="U174" s="174"/>
      <c r="V174" s="174"/>
      <c r="W174" s="69"/>
      <c r="X174" s="277" t="str">
        <f>IF($B174&lt;=入力シート!$F$22,""&amp;中間シート!X221,"")</f>
        <v/>
      </c>
      <c r="Y174" s="277"/>
      <c r="Z174" s="277"/>
      <c r="AA174" s="277"/>
      <c r="AB174" s="277"/>
      <c r="AC174" s="277"/>
      <c r="AD174" s="277"/>
      <c r="AE174" s="277"/>
      <c r="AF174" s="277"/>
      <c r="AG174" s="277"/>
      <c r="AH174" s="277"/>
      <c r="AI174" s="277"/>
      <c r="AJ174" s="277"/>
      <c r="AK174" s="277"/>
      <c r="AL174" s="277"/>
      <c r="AM174" s="277"/>
      <c r="AN174" s="277"/>
      <c r="AO174" s="277"/>
      <c r="AP174" s="32"/>
      <c r="AQ174" s="65">
        <f>IF(J174&lt;&gt;"",1,0)</f>
        <v>0</v>
      </c>
      <c r="AR174" s="69">
        <f>IF(H174&lt;&gt;"",1,0)</f>
        <v>0</v>
      </c>
      <c r="AS174" s="69"/>
    </row>
    <row r="175" spans="2:45" ht="5.0999999999999996" customHeight="1" thickBot="1" x14ac:dyDescent="0.2">
      <c r="C175" s="69"/>
      <c r="D175" s="69"/>
      <c r="E175" s="78"/>
      <c r="F175" s="173"/>
      <c r="G175" s="76"/>
      <c r="H175" s="76"/>
      <c r="I175" s="181"/>
      <c r="J175" s="173"/>
      <c r="K175" s="173"/>
      <c r="L175" s="173"/>
      <c r="M175" s="174"/>
      <c r="N175" s="173"/>
      <c r="O175" s="173"/>
      <c r="P175" s="173"/>
      <c r="Q175" s="174"/>
      <c r="R175" s="173"/>
      <c r="S175" s="173"/>
      <c r="T175" s="173"/>
      <c r="U175" s="174"/>
      <c r="V175" s="174"/>
      <c r="W175" s="69"/>
      <c r="X175" s="226" t="s">
        <v>111</v>
      </c>
      <c r="Y175" s="226"/>
      <c r="Z175" s="226"/>
      <c r="AA175" s="226"/>
      <c r="AB175" s="226"/>
      <c r="AC175" s="226"/>
      <c r="AD175" s="226"/>
      <c r="AE175" s="226"/>
      <c r="AF175" s="226"/>
      <c r="AG175" s="226"/>
      <c r="AH175" s="226"/>
      <c r="AI175" s="226"/>
      <c r="AJ175" s="226"/>
      <c r="AK175" s="226"/>
      <c r="AL175" s="226"/>
      <c r="AM175" s="226"/>
      <c r="AN175" s="226"/>
      <c r="AO175" s="226"/>
      <c r="AP175" s="32"/>
      <c r="AQ175" s="69"/>
      <c r="AR175" s="69"/>
      <c r="AS175" s="69"/>
    </row>
    <row r="176" spans="2:45" ht="18" customHeight="1" thickBot="1" x14ac:dyDescent="0.2">
      <c r="B176" s="33">
        <v>12</v>
      </c>
      <c r="C176" s="69"/>
      <c r="D176" s="69"/>
      <c r="E176" s="78" t="s">
        <v>42</v>
      </c>
      <c r="F176" s="166"/>
      <c r="G176" s="76"/>
      <c r="H176" s="64"/>
      <c r="I176" s="181"/>
      <c r="J176" s="230" t="str">
        <f>IFERROR(VLOOKUP($F176,補助対象機器一覧2024!$A$2:$K$254,2,FALSE),"")</f>
        <v/>
      </c>
      <c r="K176" s="231"/>
      <c r="L176" s="232"/>
      <c r="M176" s="174"/>
      <c r="N176" s="255" t="str">
        <f>IFERROR(VLOOKUP($F176,補助対象機器一覧2024!$A$2:$K$254,7,FALSE),"")</f>
        <v/>
      </c>
      <c r="O176" s="256"/>
      <c r="P176" s="256"/>
      <c r="Q176" s="256"/>
      <c r="R176" s="256"/>
      <c r="S176" s="256"/>
      <c r="T176" s="257"/>
      <c r="U176" s="174"/>
      <c r="V176" s="174"/>
      <c r="W176" s="69"/>
      <c r="X176" s="277" t="str">
        <f>IF($B176&lt;=入力シート!$F$22,""&amp;中間シート!X222,"")</f>
        <v/>
      </c>
      <c r="Y176" s="277"/>
      <c r="Z176" s="277"/>
      <c r="AA176" s="277"/>
      <c r="AB176" s="277"/>
      <c r="AC176" s="277"/>
      <c r="AD176" s="277"/>
      <c r="AE176" s="277"/>
      <c r="AF176" s="277"/>
      <c r="AG176" s="277"/>
      <c r="AH176" s="277"/>
      <c r="AI176" s="277"/>
      <c r="AJ176" s="277"/>
      <c r="AK176" s="277"/>
      <c r="AL176" s="277"/>
      <c r="AM176" s="277"/>
      <c r="AN176" s="277"/>
      <c r="AO176" s="277"/>
      <c r="AP176" s="32"/>
      <c r="AQ176" s="65">
        <f>IF(J176&lt;&gt;"",1,0)</f>
        <v>0</v>
      </c>
      <c r="AR176" s="69">
        <f>IF(H176&lt;&gt;"",1,0)</f>
        <v>0</v>
      </c>
      <c r="AS176" s="69"/>
    </row>
    <row r="177" spans="2:45" x14ac:dyDescent="0.1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6" t="s">
        <v>111</v>
      </c>
      <c r="Y177" s="226"/>
      <c r="Z177" s="226"/>
      <c r="AA177" s="226"/>
      <c r="AB177" s="226"/>
      <c r="AC177" s="226"/>
      <c r="AD177" s="226"/>
      <c r="AE177" s="226"/>
      <c r="AF177" s="226"/>
      <c r="AG177" s="226"/>
      <c r="AH177" s="226"/>
      <c r="AI177" s="226"/>
      <c r="AJ177" s="226"/>
      <c r="AK177" s="226"/>
      <c r="AL177" s="226"/>
      <c r="AM177" s="226"/>
      <c r="AN177" s="226"/>
      <c r="AO177" s="226"/>
      <c r="AQ177" s="69"/>
      <c r="AR177" s="69"/>
      <c r="AS177" s="69"/>
    </row>
    <row r="178" spans="2:45" ht="14.25" thickBot="1" x14ac:dyDescent="0.2">
      <c r="C178" s="37"/>
      <c r="D178" s="37"/>
      <c r="E178" s="38"/>
      <c r="F178" s="172"/>
      <c r="G178" s="38"/>
      <c r="H178" s="38"/>
      <c r="I178" s="179"/>
      <c r="J178" s="171"/>
      <c r="K178" s="171"/>
      <c r="L178" s="171"/>
      <c r="M178" s="171"/>
      <c r="N178" s="171"/>
      <c r="O178" s="171"/>
      <c r="P178" s="171"/>
      <c r="Q178" s="171"/>
      <c r="R178" s="171"/>
      <c r="S178" s="171"/>
      <c r="T178" s="171"/>
      <c r="U178" s="171"/>
      <c r="V178" s="221"/>
      <c r="W178" s="37"/>
      <c r="X178" s="226" t="s">
        <v>111</v>
      </c>
      <c r="Y178" s="226"/>
      <c r="Z178" s="226"/>
      <c r="AA178" s="226"/>
      <c r="AB178" s="226"/>
      <c r="AC178" s="226"/>
      <c r="AD178" s="226"/>
      <c r="AE178" s="226"/>
      <c r="AF178" s="226"/>
      <c r="AG178" s="226"/>
      <c r="AH178" s="226"/>
      <c r="AI178" s="226"/>
      <c r="AJ178" s="226"/>
      <c r="AK178" s="226"/>
      <c r="AL178" s="226"/>
      <c r="AM178" s="226"/>
      <c r="AN178" s="226"/>
      <c r="AO178" s="226"/>
      <c r="AQ178" s="69"/>
      <c r="AR178" s="69"/>
      <c r="AS178" s="69"/>
    </row>
    <row r="179" spans="2:45" ht="18" customHeight="1" thickBot="1" x14ac:dyDescent="0.2">
      <c r="B179" s="33">
        <v>13</v>
      </c>
      <c r="C179" s="37"/>
      <c r="D179" s="66" t="s">
        <v>86</v>
      </c>
      <c r="E179" s="39" t="s">
        <v>40</v>
      </c>
      <c r="F179" s="166"/>
      <c r="G179" s="37"/>
      <c r="H179" s="91"/>
      <c r="I179" s="177"/>
      <c r="J179" s="230" t="str">
        <f>IFERROR(VLOOKUP($F179,補助対象機器一覧2024!$A$2:$K$254,2,FALSE),"")</f>
        <v/>
      </c>
      <c r="K179" s="231"/>
      <c r="L179" s="232"/>
      <c r="M179" s="171"/>
      <c r="N179" s="255" t="str">
        <f>IFERROR(VLOOKUP($F179,補助対象機器一覧2024!$A$2:$K$254,7,FALSE),"")</f>
        <v/>
      </c>
      <c r="O179" s="256"/>
      <c r="P179" s="256"/>
      <c r="Q179" s="256"/>
      <c r="R179" s="256"/>
      <c r="S179" s="256"/>
      <c r="T179" s="257"/>
      <c r="U179" s="171"/>
      <c r="V179" s="221"/>
      <c r="W179" s="37"/>
      <c r="X179" s="277" t="str">
        <f>IF($B179&lt;=入力シート!$F$22,""&amp;中間シート!X223,"")</f>
        <v/>
      </c>
      <c r="Y179" s="277"/>
      <c r="Z179" s="277"/>
      <c r="AA179" s="277"/>
      <c r="AB179" s="277"/>
      <c r="AC179" s="277"/>
      <c r="AD179" s="277"/>
      <c r="AE179" s="277"/>
      <c r="AF179" s="277"/>
      <c r="AG179" s="277"/>
      <c r="AH179" s="277"/>
      <c r="AI179" s="277"/>
      <c r="AJ179" s="277"/>
      <c r="AK179" s="277"/>
      <c r="AL179" s="277"/>
      <c r="AM179" s="277"/>
      <c r="AN179" s="277"/>
      <c r="AO179" s="277"/>
      <c r="AQ179" s="65">
        <f>IF(J179&lt;&gt;"",1,0)</f>
        <v>0</v>
      </c>
      <c r="AR179" s="69">
        <f>IF(H179&lt;&gt;"",1,0)</f>
        <v>0</v>
      </c>
      <c r="AS179" s="69"/>
    </row>
    <row r="180" spans="2:45" ht="5.0999999999999996" customHeight="1" thickBot="1" x14ac:dyDescent="0.2">
      <c r="C180" s="37"/>
      <c r="D180" s="37"/>
      <c r="E180" s="39"/>
      <c r="F180" s="171"/>
      <c r="G180" s="38"/>
      <c r="H180" s="38"/>
      <c r="I180" s="177"/>
      <c r="J180" s="171"/>
      <c r="K180" s="171"/>
      <c r="L180" s="171"/>
      <c r="M180" s="171"/>
      <c r="N180" s="171"/>
      <c r="O180" s="171"/>
      <c r="P180" s="171"/>
      <c r="Q180" s="171"/>
      <c r="R180" s="171"/>
      <c r="S180" s="171"/>
      <c r="T180" s="171"/>
      <c r="U180" s="171"/>
      <c r="V180" s="221"/>
      <c r="W180" s="37"/>
      <c r="X180" s="226" t="s">
        <v>111</v>
      </c>
      <c r="Y180" s="226"/>
      <c r="Z180" s="226"/>
      <c r="AA180" s="226"/>
      <c r="AB180" s="226"/>
      <c r="AC180" s="226"/>
      <c r="AD180" s="226"/>
      <c r="AE180" s="226"/>
      <c r="AF180" s="226"/>
      <c r="AG180" s="226"/>
      <c r="AH180" s="226"/>
      <c r="AI180" s="226"/>
      <c r="AJ180" s="226"/>
      <c r="AK180" s="226"/>
      <c r="AL180" s="226"/>
      <c r="AM180" s="226"/>
      <c r="AN180" s="226"/>
      <c r="AO180" s="226"/>
      <c r="AP180" s="32"/>
      <c r="AQ180" s="69"/>
      <c r="AR180" s="69"/>
      <c r="AS180" s="69"/>
    </row>
    <row r="181" spans="2:45" ht="18" customHeight="1" thickBot="1" x14ac:dyDescent="0.2">
      <c r="B181" s="33">
        <v>13</v>
      </c>
      <c r="C181" s="37"/>
      <c r="D181" s="37"/>
      <c r="E181" s="39" t="s">
        <v>41</v>
      </c>
      <c r="F181" s="166"/>
      <c r="G181" s="38"/>
      <c r="H181" s="91"/>
      <c r="I181" s="177"/>
      <c r="J181" s="230" t="str">
        <f>IFERROR(VLOOKUP($F181,補助対象機器一覧2024!$A$2:$K$254,2,FALSE),"")</f>
        <v/>
      </c>
      <c r="K181" s="231"/>
      <c r="L181" s="232"/>
      <c r="M181" s="171"/>
      <c r="N181" s="255" t="str">
        <f>IFERROR(VLOOKUP($F181,補助対象機器一覧2024!$A$2:$K$254,7,FALSE),"")</f>
        <v/>
      </c>
      <c r="O181" s="256"/>
      <c r="P181" s="256"/>
      <c r="Q181" s="256"/>
      <c r="R181" s="256"/>
      <c r="S181" s="256"/>
      <c r="T181" s="257"/>
      <c r="U181" s="171"/>
      <c r="V181" s="221"/>
      <c r="W181" s="37"/>
      <c r="X181" s="277" t="str">
        <f>IF($B181&lt;=入力シート!$F$22,""&amp;中間シート!X224,"")</f>
        <v/>
      </c>
      <c r="Y181" s="277"/>
      <c r="Z181" s="277"/>
      <c r="AA181" s="277"/>
      <c r="AB181" s="277"/>
      <c r="AC181" s="277"/>
      <c r="AD181" s="277"/>
      <c r="AE181" s="277"/>
      <c r="AF181" s="277"/>
      <c r="AG181" s="277"/>
      <c r="AH181" s="277"/>
      <c r="AI181" s="277"/>
      <c r="AJ181" s="277"/>
      <c r="AK181" s="277"/>
      <c r="AL181" s="277"/>
      <c r="AM181" s="277"/>
      <c r="AN181" s="277"/>
      <c r="AO181" s="277"/>
      <c r="AP181" s="32"/>
      <c r="AQ181" s="65">
        <f>IF(J181&lt;&gt;"",1,0)</f>
        <v>0</v>
      </c>
      <c r="AR181" s="69">
        <f>IF(H181&lt;&gt;"",1,0)</f>
        <v>0</v>
      </c>
      <c r="AS181" s="69"/>
    </row>
    <row r="182" spans="2:45" ht="5.0999999999999996" customHeight="1" thickBot="1" x14ac:dyDescent="0.2">
      <c r="C182" s="37"/>
      <c r="D182" s="37"/>
      <c r="E182" s="39"/>
      <c r="F182" s="172"/>
      <c r="G182" s="38"/>
      <c r="H182" s="38"/>
      <c r="I182" s="177"/>
      <c r="J182" s="172"/>
      <c r="K182" s="172"/>
      <c r="L182" s="172"/>
      <c r="M182" s="171"/>
      <c r="N182" s="172"/>
      <c r="O182" s="172"/>
      <c r="P182" s="172"/>
      <c r="Q182" s="171"/>
      <c r="R182" s="172"/>
      <c r="S182" s="172"/>
      <c r="T182" s="172"/>
      <c r="U182" s="171"/>
      <c r="V182" s="221"/>
      <c r="W182" s="37"/>
      <c r="X182" s="226" t="s">
        <v>111</v>
      </c>
      <c r="Y182" s="226"/>
      <c r="Z182" s="226"/>
      <c r="AA182" s="226"/>
      <c r="AB182" s="226"/>
      <c r="AC182" s="226"/>
      <c r="AD182" s="226"/>
      <c r="AE182" s="226"/>
      <c r="AF182" s="226"/>
      <c r="AG182" s="226"/>
      <c r="AH182" s="226"/>
      <c r="AI182" s="226"/>
      <c r="AJ182" s="226"/>
      <c r="AK182" s="226"/>
      <c r="AL182" s="226"/>
      <c r="AM182" s="226"/>
      <c r="AN182" s="226"/>
      <c r="AO182" s="226"/>
      <c r="AP182" s="32"/>
      <c r="AQ182" s="69"/>
      <c r="AR182" s="69"/>
      <c r="AS182" s="69"/>
    </row>
    <row r="183" spans="2:45" ht="18" customHeight="1" thickBot="1" x14ac:dyDescent="0.2">
      <c r="B183" s="33">
        <v>13</v>
      </c>
      <c r="C183" s="37"/>
      <c r="D183" s="37"/>
      <c r="E183" s="39" t="s">
        <v>42</v>
      </c>
      <c r="F183" s="166"/>
      <c r="G183" s="38"/>
      <c r="H183" s="91"/>
      <c r="I183" s="177"/>
      <c r="J183" s="230" t="str">
        <f>IFERROR(VLOOKUP($F183,補助対象機器一覧2024!$A$2:$K$254,2,FALSE),"")</f>
        <v/>
      </c>
      <c r="K183" s="231"/>
      <c r="L183" s="232"/>
      <c r="M183" s="171"/>
      <c r="N183" s="255" t="str">
        <f>IFERROR(VLOOKUP($F183,補助対象機器一覧2024!$A$2:$K$254,7,FALSE),"")</f>
        <v/>
      </c>
      <c r="O183" s="256"/>
      <c r="P183" s="256"/>
      <c r="Q183" s="256"/>
      <c r="R183" s="256"/>
      <c r="S183" s="256"/>
      <c r="T183" s="257"/>
      <c r="U183" s="171"/>
      <c r="V183" s="221"/>
      <c r="W183" s="37"/>
      <c r="X183" s="277" t="str">
        <f>IF($B183&lt;=入力シート!$F$22,""&amp;中間シート!X225,"")</f>
        <v/>
      </c>
      <c r="Y183" s="277"/>
      <c r="Z183" s="277"/>
      <c r="AA183" s="277"/>
      <c r="AB183" s="277"/>
      <c r="AC183" s="277"/>
      <c r="AD183" s="277"/>
      <c r="AE183" s="277"/>
      <c r="AF183" s="277"/>
      <c r="AG183" s="277"/>
      <c r="AH183" s="277"/>
      <c r="AI183" s="277"/>
      <c r="AJ183" s="277"/>
      <c r="AK183" s="277"/>
      <c r="AL183" s="277"/>
      <c r="AM183" s="277"/>
      <c r="AN183" s="277"/>
      <c r="AO183" s="277"/>
      <c r="AP183" s="32"/>
      <c r="AQ183" s="65">
        <f>IF(J183&lt;&gt;"",1,0)</f>
        <v>0</v>
      </c>
      <c r="AR183" s="69">
        <f>IF(H183&lt;&gt;"",1,0)</f>
        <v>0</v>
      </c>
      <c r="AS183" s="69"/>
    </row>
    <row r="184" spans="2:45" x14ac:dyDescent="0.1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6" t="s">
        <v>111</v>
      </c>
      <c r="Y184" s="226"/>
      <c r="Z184" s="226"/>
      <c r="AA184" s="226"/>
      <c r="AB184" s="226"/>
      <c r="AC184" s="226"/>
      <c r="AD184" s="226"/>
      <c r="AE184" s="226"/>
      <c r="AF184" s="226"/>
      <c r="AG184" s="226"/>
      <c r="AH184" s="226"/>
      <c r="AI184" s="226"/>
      <c r="AJ184" s="226"/>
      <c r="AK184" s="226"/>
      <c r="AL184" s="226"/>
      <c r="AM184" s="226"/>
      <c r="AN184" s="226"/>
      <c r="AO184" s="226"/>
      <c r="AQ184" s="69"/>
      <c r="AR184" s="69"/>
      <c r="AS184" s="69"/>
    </row>
    <row r="185" spans="2:45" ht="14.25" thickBot="1" x14ac:dyDescent="0.2">
      <c r="C185" s="69"/>
      <c r="D185" s="69"/>
      <c r="E185" s="76"/>
      <c r="F185" s="173"/>
      <c r="G185" s="76"/>
      <c r="H185" s="76"/>
      <c r="I185" s="180"/>
      <c r="J185" s="174"/>
      <c r="K185" s="174"/>
      <c r="L185" s="174"/>
      <c r="M185" s="174"/>
      <c r="N185" s="174"/>
      <c r="O185" s="174"/>
      <c r="P185" s="174"/>
      <c r="Q185" s="174"/>
      <c r="R185" s="174"/>
      <c r="S185" s="174"/>
      <c r="T185" s="174"/>
      <c r="U185" s="174"/>
      <c r="V185" s="174"/>
      <c r="W185" s="69"/>
      <c r="X185" s="226" t="s">
        <v>111</v>
      </c>
      <c r="Y185" s="226"/>
      <c r="Z185" s="226"/>
      <c r="AA185" s="226"/>
      <c r="AB185" s="226"/>
      <c r="AC185" s="226"/>
      <c r="AD185" s="226"/>
      <c r="AE185" s="226"/>
      <c r="AF185" s="226"/>
      <c r="AG185" s="226"/>
      <c r="AH185" s="226"/>
      <c r="AI185" s="226"/>
      <c r="AJ185" s="226"/>
      <c r="AK185" s="226"/>
      <c r="AL185" s="226"/>
      <c r="AM185" s="226"/>
      <c r="AN185" s="226"/>
      <c r="AO185" s="226"/>
      <c r="AQ185" s="69"/>
      <c r="AR185" s="69"/>
      <c r="AS185" s="69"/>
    </row>
    <row r="186" spans="2:45" ht="18" customHeight="1" thickBot="1" x14ac:dyDescent="0.2">
      <c r="B186" s="33">
        <v>14</v>
      </c>
      <c r="C186" s="69"/>
      <c r="D186" s="77" t="s">
        <v>87</v>
      </c>
      <c r="E186" s="78" t="s">
        <v>40</v>
      </c>
      <c r="F186" s="166"/>
      <c r="G186" s="69"/>
      <c r="H186" s="64"/>
      <c r="I186" s="181"/>
      <c r="J186" s="230" t="str">
        <f>IFERROR(VLOOKUP($F186,補助対象機器一覧2024!$A$2:$K$254,2,FALSE),"")</f>
        <v/>
      </c>
      <c r="K186" s="231"/>
      <c r="L186" s="232"/>
      <c r="M186" s="174"/>
      <c r="N186" s="255" t="str">
        <f>IFERROR(VLOOKUP($F186,補助対象機器一覧2024!$A$2:$K$254,7,FALSE),"")</f>
        <v/>
      </c>
      <c r="O186" s="256"/>
      <c r="P186" s="256"/>
      <c r="Q186" s="256"/>
      <c r="R186" s="256"/>
      <c r="S186" s="256"/>
      <c r="T186" s="257"/>
      <c r="U186" s="174"/>
      <c r="V186" s="174"/>
      <c r="W186" s="69"/>
      <c r="X186" s="277" t="str">
        <f>IF($B186&lt;=入力シート!$F$22,""&amp;中間シート!X226,"")</f>
        <v/>
      </c>
      <c r="Y186" s="277"/>
      <c r="Z186" s="277"/>
      <c r="AA186" s="277"/>
      <c r="AB186" s="277"/>
      <c r="AC186" s="277"/>
      <c r="AD186" s="277"/>
      <c r="AE186" s="277"/>
      <c r="AF186" s="277"/>
      <c r="AG186" s="277"/>
      <c r="AH186" s="277"/>
      <c r="AI186" s="277"/>
      <c r="AJ186" s="277"/>
      <c r="AK186" s="277"/>
      <c r="AL186" s="277"/>
      <c r="AM186" s="277"/>
      <c r="AN186" s="277"/>
      <c r="AO186" s="277"/>
      <c r="AQ186" s="65">
        <f>IF(J186&lt;&gt;"",1,0)</f>
        <v>0</v>
      </c>
      <c r="AR186" s="69">
        <f>IF(H186&lt;&gt;"",1,0)</f>
        <v>0</v>
      </c>
      <c r="AS186" s="69"/>
    </row>
    <row r="187" spans="2:45" ht="5.0999999999999996" customHeight="1" thickBot="1" x14ac:dyDescent="0.2">
      <c r="C187" s="69"/>
      <c r="D187" s="69"/>
      <c r="E187" s="76"/>
      <c r="F187" s="174"/>
      <c r="G187" s="76"/>
      <c r="H187" s="76"/>
      <c r="I187" s="181"/>
      <c r="J187" s="174"/>
      <c r="K187" s="174"/>
      <c r="L187" s="174"/>
      <c r="M187" s="174"/>
      <c r="N187" s="174"/>
      <c r="O187" s="174"/>
      <c r="P187" s="174"/>
      <c r="Q187" s="174"/>
      <c r="R187" s="174"/>
      <c r="S187" s="174"/>
      <c r="T187" s="174"/>
      <c r="U187" s="174"/>
      <c r="V187" s="174"/>
      <c r="W187" s="69"/>
      <c r="X187" s="226" t="s">
        <v>111</v>
      </c>
      <c r="Y187" s="226"/>
      <c r="Z187" s="226"/>
      <c r="AA187" s="226"/>
      <c r="AB187" s="226"/>
      <c r="AC187" s="226"/>
      <c r="AD187" s="226"/>
      <c r="AE187" s="226"/>
      <c r="AF187" s="226"/>
      <c r="AG187" s="226"/>
      <c r="AH187" s="226"/>
      <c r="AI187" s="226"/>
      <c r="AJ187" s="226"/>
      <c r="AK187" s="226"/>
      <c r="AL187" s="226"/>
      <c r="AM187" s="226"/>
      <c r="AN187" s="226"/>
      <c r="AO187" s="226"/>
      <c r="AP187" s="32"/>
      <c r="AQ187" s="69"/>
      <c r="AR187" s="69"/>
      <c r="AS187" s="69"/>
    </row>
    <row r="188" spans="2:45" ht="18" customHeight="1" thickBot="1" x14ac:dyDescent="0.2">
      <c r="B188" s="33">
        <v>14</v>
      </c>
      <c r="C188" s="69"/>
      <c r="D188" s="69"/>
      <c r="E188" s="78" t="s">
        <v>41</v>
      </c>
      <c r="F188" s="166"/>
      <c r="G188" s="76"/>
      <c r="H188" s="64"/>
      <c r="I188" s="181"/>
      <c r="J188" s="230" t="str">
        <f>IFERROR(VLOOKUP($F188,補助対象機器一覧2024!$A$2:$K$254,2,FALSE),"")</f>
        <v/>
      </c>
      <c r="K188" s="231"/>
      <c r="L188" s="232"/>
      <c r="M188" s="174"/>
      <c r="N188" s="255" t="str">
        <f>IFERROR(VLOOKUP($F188,補助対象機器一覧2024!$A$2:$K$254,7,FALSE),"")</f>
        <v/>
      </c>
      <c r="O188" s="256"/>
      <c r="P188" s="256"/>
      <c r="Q188" s="256"/>
      <c r="R188" s="256"/>
      <c r="S188" s="256"/>
      <c r="T188" s="257"/>
      <c r="U188" s="174"/>
      <c r="V188" s="174"/>
      <c r="W188" s="69"/>
      <c r="X188" s="277" t="str">
        <f>IF($B188&lt;=入力シート!$F$22,""&amp;中間シート!X227,"")</f>
        <v/>
      </c>
      <c r="Y188" s="277"/>
      <c r="Z188" s="277"/>
      <c r="AA188" s="277"/>
      <c r="AB188" s="277"/>
      <c r="AC188" s="277"/>
      <c r="AD188" s="277"/>
      <c r="AE188" s="277"/>
      <c r="AF188" s="277"/>
      <c r="AG188" s="277"/>
      <c r="AH188" s="277"/>
      <c r="AI188" s="277"/>
      <c r="AJ188" s="277"/>
      <c r="AK188" s="277"/>
      <c r="AL188" s="277"/>
      <c r="AM188" s="277"/>
      <c r="AN188" s="277"/>
      <c r="AO188" s="277"/>
      <c r="AP188" s="32"/>
      <c r="AQ188" s="65">
        <f>IF(J188&lt;&gt;"",1,0)</f>
        <v>0</v>
      </c>
      <c r="AR188" s="69">
        <f>IF(H188&lt;&gt;"",1,0)</f>
        <v>0</v>
      </c>
      <c r="AS188" s="69"/>
    </row>
    <row r="189" spans="2:45" ht="5.0999999999999996" customHeight="1" thickBot="1" x14ac:dyDescent="0.2">
      <c r="C189" s="69"/>
      <c r="D189" s="69"/>
      <c r="E189" s="78"/>
      <c r="F189" s="173"/>
      <c r="G189" s="76"/>
      <c r="H189" s="76"/>
      <c r="I189" s="181"/>
      <c r="J189" s="173"/>
      <c r="K189" s="173"/>
      <c r="L189" s="173"/>
      <c r="M189" s="174"/>
      <c r="N189" s="173"/>
      <c r="O189" s="173"/>
      <c r="P189" s="173"/>
      <c r="Q189" s="174"/>
      <c r="R189" s="173"/>
      <c r="S189" s="173"/>
      <c r="T189" s="173"/>
      <c r="U189" s="174"/>
      <c r="V189" s="174"/>
      <c r="W189" s="69"/>
      <c r="X189" s="226" t="s">
        <v>111</v>
      </c>
      <c r="Y189" s="226"/>
      <c r="Z189" s="226"/>
      <c r="AA189" s="226"/>
      <c r="AB189" s="226"/>
      <c r="AC189" s="226"/>
      <c r="AD189" s="226"/>
      <c r="AE189" s="226"/>
      <c r="AF189" s="226"/>
      <c r="AG189" s="226"/>
      <c r="AH189" s="226"/>
      <c r="AI189" s="226"/>
      <c r="AJ189" s="226"/>
      <c r="AK189" s="226"/>
      <c r="AL189" s="226"/>
      <c r="AM189" s="226"/>
      <c r="AN189" s="226"/>
      <c r="AO189" s="226"/>
      <c r="AP189" s="32"/>
      <c r="AQ189" s="69"/>
      <c r="AR189" s="69"/>
      <c r="AS189" s="69"/>
    </row>
    <row r="190" spans="2:45" ht="18" customHeight="1" thickBot="1" x14ac:dyDescent="0.2">
      <c r="B190" s="33">
        <v>14</v>
      </c>
      <c r="C190" s="69"/>
      <c r="D190" s="69"/>
      <c r="E190" s="78" t="s">
        <v>42</v>
      </c>
      <c r="F190" s="166"/>
      <c r="G190" s="76"/>
      <c r="H190" s="64"/>
      <c r="I190" s="181"/>
      <c r="J190" s="230" t="str">
        <f>IFERROR(VLOOKUP($F190,補助対象機器一覧2024!$A$2:$K$254,2,FALSE),"")</f>
        <v/>
      </c>
      <c r="K190" s="231"/>
      <c r="L190" s="232"/>
      <c r="M190" s="174"/>
      <c r="N190" s="255" t="str">
        <f>IFERROR(VLOOKUP($F190,補助対象機器一覧2024!$A$2:$K$254,7,FALSE),"")</f>
        <v/>
      </c>
      <c r="O190" s="256"/>
      <c r="P190" s="256"/>
      <c r="Q190" s="256"/>
      <c r="R190" s="256"/>
      <c r="S190" s="256"/>
      <c r="T190" s="257"/>
      <c r="U190" s="174"/>
      <c r="V190" s="174"/>
      <c r="W190" s="69"/>
      <c r="X190" s="277" t="str">
        <f>IF($B190&lt;=入力シート!$F$22,""&amp;中間シート!X228,"")</f>
        <v/>
      </c>
      <c r="Y190" s="277"/>
      <c r="Z190" s="277"/>
      <c r="AA190" s="277"/>
      <c r="AB190" s="277"/>
      <c r="AC190" s="277"/>
      <c r="AD190" s="277"/>
      <c r="AE190" s="277"/>
      <c r="AF190" s="277"/>
      <c r="AG190" s="277"/>
      <c r="AH190" s="277"/>
      <c r="AI190" s="277"/>
      <c r="AJ190" s="277"/>
      <c r="AK190" s="277"/>
      <c r="AL190" s="277"/>
      <c r="AM190" s="277"/>
      <c r="AN190" s="277"/>
      <c r="AO190" s="277"/>
      <c r="AP190" s="32"/>
      <c r="AQ190" s="65">
        <f>IF(J190&lt;&gt;"",1,0)</f>
        <v>0</v>
      </c>
      <c r="AR190" s="69">
        <f>IF(H190&lt;&gt;"",1,0)</f>
        <v>0</v>
      </c>
      <c r="AS190" s="69"/>
    </row>
    <row r="191" spans="2:45" x14ac:dyDescent="0.1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6" t="s">
        <v>111</v>
      </c>
      <c r="Y191" s="226"/>
      <c r="Z191" s="226"/>
      <c r="AA191" s="226"/>
      <c r="AB191" s="226"/>
      <c r="AC191" s="226"/>
      <c r="AD191" s="226"/>
      <c r="AE191" s="226"/>
      <c r="AF191" s="226"/>
      <c r="AG191" s="226"/>
      <c r="AH191" s="226"/>
      <c r="AI191" s="226"/>
      <c r="AJ191" s="226"/>
      <c r="AK191" s="226"/>
      <c r="AL191" s="226"/>
      <c r="AM191" s="226"/>
      <c r="AN191" s="226"/>
      <c r="AO191" s="226"/>
      <c r="AQ191" s="69"/>
      <c r="AR191" s="69"/>
      <c r="AS191" s="69"/>
    </row>
    <row r="192" spans="2:45" ht="14.25" thickBot="1" x14ac:dyDescent="0.2">
      <c r="C192" s="37"/>
      <c r="D192" s="37"/>
      <c r="E192" s="38"/>
      <c r="F192" s="172"/>
      <c r="G192" s="38"/>
      <c r="H192" s="38"/>
      <c r="I192" s="179"/>
      <c r="J192" s="171"/>
      <c r="K192" s="171"/>
      <c r="L192" s="171"/>
      <c r="M192" s="171"/>
      <c r="N192" s="171"/>
      <c r="O192" s="171"/>
      <c r="P192" s="171"/>
      <c r="Q192" s="171"/>
      <c r="R192" s="171"/>
      <c r="S192" s="171"/>
      <c r="T192" s="171"/>
      <c r="U192" s="171"/>
      <c r="V192" s="221"/>
      <c r="W192" s="37"/>
      <c r="X192" s="226" t="s">
        <v>111</v>
      </c>
      <c r="Y192" s="226"/>
      <c r="Z192" s="226"/>
      <c r="AA192" s="226"/>
      <c r="AB192" s="226"/>
      <c r="AC192" s="226"/>
      <c r="AD192" s="226"/>
      <c r="AE192" s="226"/>
      <c r="AF192" s="226"/>
      <c r="AG192" s="226"/>
      <c r="AH192" s="226"/>
      <c r="AI192" s="226"/>
      <c r="AJ192" s="226"/>
      <c r="AK192" s="226"/>
      <c r="AL192" s="226"/>
      <c r="AM192" s="226"/>
      <c r="AN192" s="226"/>
      <c r="AO192" s="226"/>
      <c r="AQ192" s="69"/>
      <c r="AR192" s="69"/>
      <c r="AS192" s="69"/>
    </row>
    <row r="193" spans="2:45" ht="18" customHeight="1" thickBot="1" x14ac:dyDescent="0.2">
      <c r="B193" s="33">
        <v>15</v>
      </c>
      <c r="C193" s="37"/>
      <c r="D193" s="66" t="s">
        <v>88</v>
      </c>
      <c r="E193" s="39" t="s">
        <v>40</v>
      </c>
      <c r="F193" s="166"/>
      <c r="G193" s="37"/>
      <c r="H193" s="91"/>
      <c r="I193" s="177"/>
      <c r="J193" s="230" t="str">
        <f>IFERROR(VLOOKUP($F193,補助対象機器一覧2024!$A$2:$K$254,2,FALSE),"")</f>
        <v/>
      </c>
      <c r="K193" s="231"/>
      <c r="L193" s="232"/>
      <c r="M193" s="171"/>
      <c r="N193" s="255" t="str">
        <f>IFERROR(VLOOKUP($F193,補助対象機器一覧2024!$A$2:$K$254,7,FALSE),"")</f>
        <v/>
      </c>
      <c r="O193" s="256"/>
      <c r="P193" s="256"/>
      <c r="Q193" s="256"/>
      <c r="R193" s="256"/>
      <c r="S193" s="256"/>
      <c r="T193" s="257"/>
      <c r="U193" s="171"/>
      <c r="V193" s="221"/>
      <c r="W193" s="37"/>
      <c r="X193" s="277" t="str">
        <f>IF($B193&lt;=入力シート!$F$22,""&amp;中間シート!X229,"")</f>
        <v/>
      </c>
      <c r="Y193" s="277"/>
      <c r="Z193" s="277"/>
      <c r="AA193" s="277"/>
      <c r="AB193" s="277"/>
      <c r="AC193" s="277"/>
      <c r="AD193" s="277"/>
      <c r="AE193" s="277"/>
      <c r="AF193" s="277"/>
      <c r="AG193" s="277"/>
      <c r="AH193" s="277"/>
      <c r="AI193" s="277"/>
      <c r="AJ193" s="277"/>
      <c r="AK193" s="277"/>
      <c r="AL193" s="277"/>
      <c r="AM193" s="277"/>
      <c r="AN193" s="277"/>
      <c r="AO193" s="277"/>
      <c r="AQ193" s="65">
        <f>IF(J193&lt;&gt;"",1,0)</f>
        <v>0</v>
      </c>
      <c r="AR193" s="69">
        <f>IF(H193&lt;&gt;"",1,0)</f>
        <v>0</v>
      </c>
      <c r="AS193" s="69"/>
    </row>
    <row r="194" spans="2:45" ht="5.0999999999999996" customHeight="1" thickBot="1" x14ac:dyDescent="0.2">
      <c r="C194" s="37"/>
      <c r="D194" s="37"/>
      <c r="E194" s="38"/>
      <c r="F194" s="171"/>
      <c r="G194" s="38"/>
      <c r="H194" s="38"/>
      <c r="I194" s="177"/>
      <c r="J194" s="171"/>
      <c r="K194" s="171"/>
      <c r="L194" s="171"/>
      <c r="M194" s="171"/>
      <c r="N194" s="171"/>
      <c r="O194" s="171"/>
      <c r="P194" s="171"/>
      <c r="Q194" s="171"/>
      <c r="R194" s="171"/>
      <c r="S194" s="171"/>
      <c r="T194" s="171"/>
      <c r="U194" s="171"/>
      <c r="V194" s="221"/>
      <c r="W194" s="37"/>
      <c r="X194" s="226" t="s">
        <v>111</v>
      </c>
      <c r="Y194" s="226"/>
      <c r="Z194" s="226"/>
      <c r="AA194" s="226"/>
      <c r="AB194" s="226"/>
      <c r="AC194" s="226"/>
      <c r="AD194" s="226"/>
      <c r="AE194" s="226"/>
      <c r="AF194" s="226"/>
      <c r="AG194" s="226"/>
      <c r="AH194" s="226"/>
      <c r="AI194" s="226"/>
      <c r="AJ194" s="226"/>
      <c r="AK194" s="226"/>
      <c r="AL194" s="226"/>
      <c r="AM194" s="226"/>
      <c r="AN194" s="226"/>
      <c r="AO194" s="226"/>
      <c r="AP194" s="32"/>
      <c r="AQ194" s="69"/>
      <c r="AR194" s="69"/>
      <c r="AS194" s="69"/>
    </row>
    <row r="195" spans="2:45" ht="18" customHeight="1" thickBot="1" x14ac:dyDescent="0.2">
      <c r="B195" s="33">
        <v>15</v>
      </c>
      <c r="C195" s="37"/>
      <c r="D195" s="37"/>
      <c r="E195" s="39" t="s">
        <v>41</v>
      </c>
      <c r="F195" s="166"/>
      <c r="G195" s="38"/>
      <c r="H195" s="91"/>
      <c r="I195" s="177"/>
      <c r="J195" s="230" t="str">
        <f>IFERROR(VLOOKUP($F195,補助対象機器一覧2024!$A$2:$K$254,2,FALSE),"")</f>
        <v/>
      </c>
      <c r="K195" s="231"/>
      <c r="L195" s="232"/>
      <c r="M195" s="171"/>
      <c r="N195" s="255" t="str">
        <f>IFERROR(VLOOKUP($F195,補助対象機器一覧2024!$A$2:$K$254,7,FALSE),"")</f>
        <v/>
      </c>
      <c r="O195" s="256"/>
      <c r="P195" s="256"/>
      <c r="Q195" s="256"/>
      <c r="R195" s="256"/>
      <c r="S195" s="256"/>
      <c r="T195" s="257"/>
      <c r="U195" s="171"/>
      <c r="V195" s="221"/>
      <c r="W195" s="37"/>
      <c r="X195" s="277" t="str">
        <f>IF($B195&lt;=入力シート!$F$22,""&amp;中間シート!X230,"")</f>
        <v/>
      </c>
      <c r="Y195" s="277"/>
      <c r="Z195" s="277"/>
      <c r="AA195" s="277"/>
      <c r="AB195" s="277"/>
      <c r="AC195" s="277"/>
      <c r="AD195" s="277"/>
      <c r="AE195" s="277"/>
      <c r="AF195" s="277"/>
      <c r="AG195" s="277"/>
      <c r="AH195" s="277"/>
      <c r="AI195" s="277"/>
      <c r="AJ195" s="277"/>
      <c r="AK195" s="277"/>
      <c r="AL195" s="277"/>
      <c r="AM195" s="277"/>
      <c r="AN195" s="277"/>
      <c r="AO195" s="277"/>
      <c r="AP195" s="32"/>
      <c r="AQ195" s="65">
        <f>IF(J195&lt;&gt;"",1,0)</f>
        <v>0</v>
      </c>
      <c r="AR195" s="69">
        <f>IF(H195&lt;&gt;"",1,0)</f>
        <v>0</v>
      </c>
      <c r="AS195" s="69"/>
    </row>
    <row r="196" spans="2:45" ht="5.0999999999999996" customHeight="1" thickBot="1" x14ac:dyDescent="0.2">
      <c r="C196" s="37"/>
      <c r="D196" s="37"/>
      <c r="E196" s="39"/>
      <c r="F196" s="172"/>
      <c r="G196" s="38"/>
      <c r="H196" s="38"/>
      <c r="I196" s="177"/>
      <c r="J196" s="172"/>
      <c r="K196" s="172"/>
      <c r="L196" s="172"/>
      <c r="M196" s="171"/>
      <c r="N196" s="172"/>
      <c r="O196" s="172"/>
      <c r="P196" s="172"/>
      <c r="Q196" s="171"/>
      <c r="R196" s="172"/>
      <c r="S196" s="172"/>
      <c r="T196" s="172"/>
      <c r="U196" s="171"/>
      <c r="V196" s="221"/>
      <c r="W196" s="37"/>
      <c r="X196" s="226" t="s">
        <v>111</v>
      </c>
      <c r="Y196" s="226"/>
      <c r="Z196" s="226"/>
      <c r="AA196" s="226"/>
      <c r="AB196" s="226"/>
      <c r="AC196" s="226"/>
      <c r="AD196" s="226"/>
      <c r="AE196" s="226"/>
      <c r="AF196" s="226"/>
      <c r="AG196" s="226"/>
      <c r="AH196" s="226"/>
      <c r="AI196" s="226"/>
      <c r="AJ196" s="226"/>
      <c r="AK196" s="226"/>
      <c r="AL196" s="226"/>
      <c r="AM196" s="226"/>
      <c r="AN196" s="226"/>
      <c r="AO196" s="226"/>
      <c r="AP196" s="32"/>
      <c r="AQ196" s="69"/>
      <c r="AR196" s="69"/>
      <c r="AS196" s="69"/>
    </row>
    <row r="197" spans="2:45" ht="18" customHeight="1" thickBot="1" x14ac:dyDescent="0.2">
      <c r="B197" s="33">
        <v>15</v>
      </c>
      <c r="C197" s="37"/>
      <c r="D197" s="37"/>
      <c r="E197" s="39" t="s">
        <v>42</v>
      </c>
      <c r="F197" s="166"/>
      <c r="G197" s="38"/>
      <c r="H197" s="91"/>
      <c r="I197" s="177"/>
      <c r="J197" s="230" t="str">
        <f>IFERROR(VLOOKUP($F197,補助対象機器一覧2024!$A$2:$K$254,2,FALSE),"")</f>
        <v/>
      </c>
      <c r="K197" s="231"/>
      <c r="L197" s="232"/>
      <c r="M197" s="171"/>
      <c r="N197" s="255" t="str">
        <f>IFERROR(VLOOKUP($F197,補助対象機器一覧2024!$A$2:$K$254,7,FALSE),"")</f>
        <v/>
      </c>
      <c r="O197" s="256"/>
      <c r="P197" s="256"/>
      <c r="Q197" s="256"/>
      <c r="R197" s="256"/>
      <c r="S197" s="256"/>
      <c r="T197" s="257"/>
      <c r="U197" s="171"/>
      <c r="V197" s="221"/>
      <c r="W197" s="37"/>
      <c r="X197" s="277" t="str">
        <f>IF($B197&lt;=入力シート!$F$22,""&amp;中間シート!X231,"")</f>
        <v/>
      </c>
      <c r="Y197" s="277"/>
      <c r="Z197" s="277"/>
      <c r="AA197" s="277"/>
      <c r="AB197" s="277"/>
      <c r="AC197" s="277"/>
      <c r="AD197" s="277"/>
      <c r="AE197" s="277"/>
      <c r="AF197" s="277"/>
      <c r="AG197" s="277"/>
      <c r="AH197" s="277"/>
      <c r="AI197" s="277"/>
      <c r="AJ197" s="277"/>
      <c r="AK197" s="277"/>
      <c r="AL197" s="277"/>
      <c r="AM197" s="277"/>
      <c r="AN197" s="277"/>
      <c r="AO197" s="277"/>
      <c r="AP197" s="32"/>
      <c r="AQ197" s="65">
        <f>IF(J197&lt;&gt;"",1,0)</f>
        <v>0</v>
      </c>
      <c r="AR197" s="69">
        <f>IF(H197&lt;&gt;"",1,0)</f>
        <v>0</v>
      </c>
      <c r="AS197" s="69"/>
    </row>
    <row r="198" spans="2:45" x14ac:dyDescent="0.1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6" t="s">
        <v>111</v>
      </c>
      <c r="Y198" s="226"/>
      <c r="Z198" s="226"/>
      <c r="AA198" s="226"/>
      <c r="AB198" s="226"/>
      <c r="AC198" s="226"/>
      <c r="AD198" s="226"/>
      <c r="AE198" s="226"/>
      <c r="AF198" s="226"/>
      <c r="AG198" s="226"/>
      <c r="AH198" s="226"/>
      <c r="AI198" s="226"/>
      <c r="AJ198" s="226"/>
      <c r="AK198" s="226"/>
      <c r="AL198" s="226"/>
      <c r="AM198" s="226"/>
      <c r="AN198" s="226"/>
      <c r="AO198" s="226"/>
      <c r="AQ198" s="69"/>
      <c r="AR198" s="69"/>
      <c r="AS198" s="69"/>
    </row>
    <row r="199" spans="2:45" ht="14.25" thickBot="1" x14ac:dyDescent="0.2">
      <c r="C199" s="69"/>
      <c r="D199" s="69"/>
      <c r="E199" s="76"/>
      <c r="F199" s="173"/>
      <c r="G199" s="76"/>
      <c r="H199" s="76"/>
      <c r="I199" s="180"/>
      <c r="J199" s="174"/>
      <c r="K199" s="174"/>
      <c r="L199" s="174"/>
      <c r="M199" s="174"/>
      <c r="N199" s="174"/>
      <c r="O199" s="174"/>
      <c r="P199" s="174"/>
      <c r="Q199" s="174"/>
      <c r="R199" s="174"/>
      <c r="S199" s="174"/>
      <c r="T199" s="174"/>
      <c r="U199" s="174"/>
      <c r="V199" s="174"/>
      <c r="W199" s="69"/>
      <c r="X199" s="226" t="s">
        <v>111</v>
      </c>
      <c r="Y199" s="226"/>
      <c r="Z199" s="226"/>
      <c r="AA199" s="226"/>
      <c r="AB199" s="226"/>
      <c r="AC199" s="226"/>
      <c r="AD199" s="226"/>
      <c r="AE199" s="226"/>
      <c r="AF199" s="226"/>
      <c r="AG199" s="226"/>
      <c r="AH199" s="226"/>
      <c r="AI199" s="226"/>
      <c r="AJ199" s="226"/>
      <c r="AK199" s="226"/>
      <c r="AL199" s="226"/>
      <c r="AM199" s="226"/>
      <c r="AN199" s="226"/>
      <c r="AO199" s="226"/>
      <c r="AQ199" s="69"/>
      <c r="AR199" s="69"/>
      <c r="AS199" s="69"/>
    </row>
    <row r="200" spans="2:45" ht="18" customHeight="1" thickBot="1" x14ac:dyDescent="0.2">
      <c r="B200" s="33">
        <v>16</v>
      </c>
      <c r="C200" s="69"/>
      <c r="D200" s="77" t="s">
        <v>89</v>
      </c>
      <c r="E200" s="78" t="s">
        <v>40</v>
      </c>
      <c r="F200" s="166"/>
      <c r="G200" s="69"/>
      <c r="H200" s="64"/>
      <c r="I200" s="181"/>
      <c r="J200" s="230" t="str">
        <f>IFERROR(VLOOKUP($F200,補助対象機器一覧2024!$A$2:$K$254,2,FALSE),"")</f>
        <v/>
      </c>
      <c r="K200" s="231"/>
      <c r="L200" s="232"/>
      <c r="M200" s="174"/>
      <c r="N200" s="255" t="str">
        <f>IFERROR(VLOOKUP($F200,補助対象機器一覧2024!$A$2:$K$254,7,FALSE),"")</f>
        <v/>
      </c>
      <c r="O200" s="256"/>
      <c r="P200" s="256"/>
      <c r="Q200" s="256"/>
      <c r="R200" s="256"/>
      <c r="S200" s="256"/>
      <c r="T200" s="257"/>
      <c r="U200" s="174"/>
      <c r="V200" s="174"/>
      <c r="W200" s="69"/>
      <c r="X200" s="277" t="str">
        <f>IF($B200&lt;=入力シート!$F$22,""&amp;中間シート!X232,"")</f>
        <v/>
      </c>
      <c r="Y200" s="277"/>
      <c r="Z200" s="277"/>
      <c r="AA200" s="277"/>
      <c r="AB200" s="277"/>
      <c r="AC200" s="277"/>
      <c r="AD200" s="277"/>
      <c r="AE200" s="277"/>
      <c r="AF200" s="277"/>
      <c r="AG200" s="277"/>
      <c r="AH200" s="277"/>
      <c r="AI200" s="277"/>
      <c r="AJ200" s="277"/>
      <c r="AK200" s="277"/>
      <c r="AL200" s="277"/>
      <c r="AM200" s="277"/>
      <c r="AN200" s="277"/>
      <c r="AO200" s="277"/>
      <c r="AQ200" s="65">
        <f>IF(J200&lt;&gt;"",1,0)</f>
        <v>0</v>
      </c>
      <c r="AR200" s="69">
        <f>IF(H200&lt;&gt;"",1,0)</f>
        <v>0</v>
      </c>
      <c r="AS200" s="69"/>
    </row>
    <row r="201" spans="2:45" ht="5.0999999999999996" customHeight="1" thickBot="1" x14ac:dyDescent="0.2">
      <c r="C201" s="69"/>
      <c r="D201" s="69"/>
      <c r="E201" s="76"/>
      <c r="F201" s="174"/>
      <c r="G201" s="76"/>
      <c r="H201" s="76"/>
      <c r="I201" s="181"/>
      <c r="J201" s="174"/>
      <c r="K201" s="174"/>
      <c r="L201" s="174"/>
      <c r="M201" s="174"/>
      <c r="N201" s="174"/>
      <c r="O201" s="174"/>
      <c r="P201" s="174"/>
      <c r="Q201" s="174"/>
      <c r="R201" s="174"/>
      <c r="S201" s="174"/>
      <c r="T201" s="174"/>
      <c r="U201" s="174"/>
      <c r="V201" s="174"/>
      <c r="W201" s="69"/>
      <c r="X201" s="226" t="s">
        <v>111</v>
      </c>
      <c r="Y201" s="226"/>
      <c r="Z201" s="226"/>
      <c r="AA201" s="226"/>
      <c r="AB201" s="226"/>
      <c r="AC201" s="226"/>
      <c r="AD201" s="226"/>
      <c r="AE201" s="226"/>
      <c r="AF201" s="226"/>
      <c r="AG201" s="226"/>
      <c r="AH201" s="226"/>
      <c r="AI201" s="226"/>
      <c r="AJ201" s="226"/>
      <c r="AK201" s="226"/>
      <c r="AL201" s="226"/>
      <c r="AM201" s="226"/>
      <c r="AN201" s="226"/>
      <c r="AO201" s="226"/>
      <c r="AP201" s="32"/>
      <c r="AQ201" s="69"/>
      <c r="AR201" s="69"/>
      <c r="AS201" s="69"/>
    </row>
    <row r="202" spans="2:45" ht="18" customHeight="1" thickBot="1" x14ac:dyDescent="0.2">
      <c r="B202" s="33">
        <v>16</v>
      </c>
      <c r="C202" s="69"/>
      <c r="D202" s="69"/>
      <c r="E202" s="78" t="s">
        <v>41</v>
      </c>
      <c r="F202" s="166"/>
      <c r="G202" s="76"/>
      <c r="H202" s="64"/>
      <c r="I202" s="181"/>
      <c r="J202" s="230" t="str">
        <f>IFERROR(VLOOKUP($F202,補助対象機器一覧2024!$A$2:$K$254,2,FALSE),"")</f>
        <v/>
      </c>
      <c r="K202" s="231"/>
      <c r="L202" s="232"/>
      <c r="M202" s="174"/>
      <c r="N202" s="255" t="str">
        <f>IFERROR(VLOOKUP($F202,補助対象機器一覧2024!$A$2:$K$254,7,FALSE),"")</f>
        <v/>
      </c>
      <c r="O202" s="256"/>
      <c r="P202" s="256"/>
      <c r="Q202" s="256"/>
      <c r="R202" s="256"/>
      <c r="S202" s="256"/>
      <c r="T202" s="257"/>
      <c r="U202" s="174"/>
      <c r="V202" s="174"/>
      <c r="W202" s="69"/>
      <c r="X202" s="277" t="str">
        <f>IF($B202&lt;=入力シート!$F$22,""&amp;中間シート!X233,"")</f>
        <v/>
      </c>
      <c r="Y202" s="277"/>
      <c r="Z202" s="277"/>
      <c r="AA202" s="277"/>
      <c r="AB202" s="277"/>
      <c r="AC202" s="277"/>
      <c r="AD202" s="277"/>
      <c r="AE202" s="277"/>
      <c r="AF202" s="277"/>
      <c r="AG202" s="277"/>
      <c r="AH202" s="277"/>
      <c r="AI202" s="277"/>
      <c r="AJ202" s="277"/>
      <c r="AK202" s="277"/>
      <c r="AL202" s="277"/>
      <c r="AM202" s="277"/>
      <c r="AN202" s="277"/>
      <c r="AO202" s="277"/>
      <c r="AP202" s="32"/>
      <c r="AQ202" s="65">
        <f>IF(J202&lt;&gt;"",1,0)</f>
        <v>0</v>
      </c>
      <c r="AR202" s="69">
        <f>IF(H202&lt;&gt;"",1,0)</f>
        <v>0</v>
      </c>
      <c r="AS202" s="69"/>
    </row>
    <row r="203" spans="2:45" ht="5.0999999999999996" customHeight="1" thickBot="1" x14ac:dyDescent="0.2">
      <c r="C203" s="69"/>
      <c r="D203" s="69"/>
      <c r="E203" s="78"/>
      <c r="F203" s="173"/>
      <c r="G203" s="76"/>
      <c r="H203" s="76"/>
      <c r="I203" s="181"/>
      <c r="J203" s="173"/>
      <c r="K203" s="173"/>
      <c r="L203" s="173"/>
      <c r="M203" s="174"/>
      <c r="N203" s="173"/>
      <c r="O203" s="173"/>
      <c r="P203" s="173"/>
      <c r="Q203" s="174"/>
      <c r="R203" s="173"/>
      <c r="S203" s="173"/>
      <c r="T203" s="173"/>
      <c r="U203" s="174"/>
      <c r="V203" s="174"/>
      <c r="W203" s="69"/>
      <c r="X203" s="226" t="s">
        <v>111</v>
      </c>
      <c r="Y203" s="226"/>
      <c r="Z203" s="226"/>
      <c r="AA203" s="226"/>
      <c r="AB203" s="226"/>
      <c r="AC203" s="226"/>
      <c r="AD203" s="226"/>
      <c r="AE203" s="226"/>
      <c r="AF203" s="226"/>
      <c r="AG203" s="226"/>
      <c r="AH203" s="226"/>
      <c r="AI203" s="226"/>
      <c r="AJ203" s="226"/>
      <c r="AK203" s="226"/>
      <c r="AL203" s="226"/>
      <c r="AM203" s="226"/>
      <c r="AN203" s="226"/>
      <c r="AO203" s="226"/>
      <c r="AP203" s="32"/>
      <c r="AQ203" s="69"/>
      <c r="AR203" s="69"/>
      <c r="AS203" s="69"/>
    </row>
    <row r="204" spans="2:45" ht="18" customHeight="1" thickBot="1" x14ac:dyDescent="0.2">
      <c r="B204" s="33">
        <v>16</v>
      </c>
      <c r="C204" s="69"/>
      <c r="D204" s="69"/>
      <c r="E204" s="78" t="s">
        <v>42</v>
      </c>
      <c r="F204" s="166"/>
      <c r="G204" s="76"/>
      <c r="H204" s="64"/>
      <c r="I204" s="181"/>
      <c r="J204" s="230" t="str">
        <f>IFERROR(VLOOKUP($F204,補助対象機器一覧2024!$A$2:$K$254,2,FALSE),"")</f>
        <v/>
      </c>
      <c r="K204" s="231"/>
      <c r="L204" s="232"/>
      <c r="M204" s="174"/>
      <c r="N204" s="255" t="str">
        <f>IFERROR(VLOOKUP($F204,補助対象機器一覧2024!$A$2:$K$254,7,FALSE),"")</f>
        <v/>
      </c>
      <c r="O204" s="256"/>
      <c r="P204" s="256"/>
      <c r="Q204" s="256"/>
      <c r="R204" s="256"/>
      <c r="S204" s="256"/>
      <c r="T204" s="257"/>
      <c r="U204" s="174"/>
      <c r="V204" s="174"/>
      <c r="W204" s="69"/>
      <c r="X204" s="277" t="str">
        <f>IF($B204&lt;=入力シート!$F$22,""&amp;中間シート!X234,"")</f>
        <v/>
      </c>
      <c r="Y204" s="277"/>
      <c r="Z204" s="277"/>
      <c r="AA204" s="277"/>
      <c r="AB204" s="277"/>
      <c r="AC204" s="277"/>
      <c r="AD204" s="277"/>
      <c r="AE204" s="277"/>
      <c r="AF204" s="277"/>
      <c r="AG204" s="277"/>
      <c r="AH204" s="277"/>
      <c r="AI204" s="277"/>
      <c r="AJ204" s="277"/>
      <c r="AK204" s="277"/>
      <c r="AL204" s="277"/>
      <c r="AM204" s="277"/>
      <c r="AN204" s="277"/>
      <c r="AO204" s="277"/>
      <c r="AP204" s="32"/>
      <c r="AQ204" s="65">
        <f>IF(J204&lt;&gt;"",1,0)</f>
        <v>0</v>
      </c>
      <c r="AR204" s="69">
        <f>IF(H204&lt;&gt;"",1,0)</f>
        <v>0</v>
      </c>
      <c r="AS204" s="69"/>
    </row>
    <row r="205" spans="2:45" x14ac:dyDescent="0.1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6" t="s">
        <v>111</v>
      </c>
      <c r="Y205" s="226"/>
      <c r="Z205" s="226"/>
      <c r="AA205" s="226"/>
      <c r="AB205" s="226"/>
      <c r="AC205" s="226"/>
      <c r="AD205" s="226"/>
      <c r="AE205" s="226"/>
      <c r="AF205" s="226"/>
      <c r="AG205" s="226"/>
      <c r="AH205" s="226"/>
      <c r="AI205" s="226"/>
      <c r="AJ205" s="226"/>
      <c r="AK205" s="226"/>
      <c r="AL205" s="226"/>
      <c r="AM205" s="226"/>
      <c r="AN205" s="226"/>
      <c r="AO205" s="226"/>
      <c r="AQ205" s="69"/>
      <c r="AR205" s="69"/>
      <c r="AS205" s="69"/>
    </row>
    <row r="206" spans="2:45" ht="14.25" thickBot="1" x14ac:dyDescent="0.2">
      <c r="C206" s="37"/>
      <c r="D206" s="37"/>
      <c r="E206" s="38"/>
      <c r="F206" s="172"/>
      <c r="G206" s="38"/>
      <c r="H206" s="38"/>
      <c r="I206" s="179"/>
      <c r="J206" s="171"/>
      <c r="K206" s="171"/>
      <c r="L206" s="171"/>
      <c r="M206" s="171"/>
      <c r="N206" s="171"/>
      <c r="O206" s="171"/>
      <c r="P206" s="171"/>
      <c r="Q206" s="171"/>
      <c r="R206" s="171"/>
      <c r="S206" s="171"/>
      <c r="T206" s="171"/>
      <c r="U206" s="171"/>
      <c r="V206" s="171"/>
      <c r="W206" s="37"/>
      <c r="X206" s="226" t="s">
        <v>111</v>
      </c>
      <c r="Y206" s="226"/>
      <c r="Z206" s="226"/>
      <c r="AA206" s="226"/>
      <c r="AB206" s="226"/>
      <c r="AC206" s="226"/>
      <c r="AD206" s="226"/>
      <c r="AE206" s="226"/>
      <c r="AF206" s="226"/>
      <c r="AG206" s="226"/>
      <c r="AH206" s="226"/>
      <c r="AI206" s="226"/>
      <c r="AJ206" s="226"/>
      <c r="AK206" s="226"/>
      <c r="AL206" s="226"/>
      <c r="AM206" s="226"/>
      <c r="AN206" s="226"/>
      <c r="AO206" s="226"/>
      <c r="AQ206" s="69"/>
      <c r="AR206" s="69"/>
      <c r="AS206" s="69"/>
    </row>
    <row r="207" spans="2:45" ht="18" customHeight="1" thickBot="1" x14ac:dyDescent="0.2">
      <c r="B207" s="33">
        <v>17</v>
      </c>
      <c r="C207" s="37"/>
      <c r="D207" s="66" t="s">
        <v>90</v>
      </c>
      <c r="E207" s="39" t="s">
        <v>40</v>
      </c>
      <c r="F207" s="166"/>
      <c r="G207" s="37"/>
      <c r="H207" s="91"/>
      <c r="I207" s="177"/>
      <c r="J207" s="230" t="str">
        <f>IFERROR(VLOOKUP($F207,補助対象機器一覧2024!$A$2:$K$254,2,FALSE),"")</f>
        <v/>
      </c>
      <c r="K207" s="231"/>
      <c r="L207" s="232"/>
      <c r="M207" s="171"/>
      <c r="N207" s="255" t="str">
        <f>IFERROR(VLOOKUP($F207,補助対象機器一覧2024!$A$2:$K$254,7,FALSE),"")</f>
        <v/>
      </c>
      <c r="O207" s="256"/>
      <c r="P207" s="256"/>
      <c r="Q207" s="256"/>
      <c r="R207" s="256"/>
      <c r="S207" s="256"/>
      <c r="T207" s="257"/>
      <c r="U207" s="171"/>
      <c r="V207" s="171"/>
      <c r="W207" s="37"/>
      <c r="X207" s="277" t="str">
        <f>IF($B207&lt;=入力シート!$F$22,""&amp;中間シート!X235,"")</f>
        <v/>
      </c>
      <c r="Y207" s="277"/>
      <c r="Z207" s="277"/>
      <c r="AA207" s="277"/>
      <c r="AB207" s="277"/>
      <c r="AC207" s="277"/>
      <c r="AD207" s="277"/>
      <c r="AE207" s="277"/>
      <c r="AF207" s="277"/>
      <c r="AG207" s="277"/>
      <c r="AH207" s="277"/>
      <c r="AI207" s="277"/>
      <c r="AJ207" s="277"/>
      <c r="AK207" s="277"/>
      <c r="AL207" s="277"/>
      <c r="AM207" s="277"/>
      <c r="AN207" s="277"/>
      <c r="AO207" s="277"/>
      <c r="AQ207" s="65">
        <f>IF(J207&lt;&gt;"",1,0)</f>
        <v>0</v>
      </c>
      <c r="AR207" s="69">
        <f>IF(H207&lt;&gt;"",1,0)</f>
        <v>0</v>
      </c>
      <c r="AS207" s="69"/>
    </row>
    <row r="208" spans="2:45" ht="5.0999999999999996" customHeight="1" thickBot="1" x14ac:dyDescent="0.2">
      <c r="C208" s="37"/>
      <c r="D208" s="37"/>
      <c r="E208" s="39"/>
      <c r="F208" s="171"/>
      <c r="G208" s="38"/>
      <c r="H208" s="38"/>
      <c r="I208" s="177"/>
      <c r="J208" s="171"/>
      <c r="K208" s="171"/>
      <c r="L208" s="171"/>
      <c r="M208" s="171"/>
      <c r="N208" s="171"/>
      <c r="O208" s="171"/>
      <c r="P208" s="171"/>
      <c r="Q208" s="171"/>
      <c r="R208" s="171"/>
      <c r="S208" s="171"/>
      <c r="T208" s="171"/>
      <c r="U208" s="171"/>
      <c r="V208" s="171"/>
      <c r="W208" s="37"/>
      <c r="X208" s="226" t="s">
        <v>111</v>
      </c>
      <c r="Y208" s="226"/>
      <c r="Z208" s="226"/>
      <c r="AA208" s="226"/>
      <c r="AB208" s="226"/>
      <c r="AC208" s="226"/>
      <c r="AD208" s="226"/>
      <c r="AE208" s="226"/>
      <c r="AF208" s="226"/>
      <c r="AG208" s="226"/>
      <c r="AH208" s="226"/>
      <c r="AI208" s="226"/>
      <c r="AJ208" s="226"/>
      <c r="AK208" s="226"/>
      <c r="AL208" s="226"/>
      <c r="AM208" s="226"/>
      <c r="AN208" s="226"/>
      <c r="AO208" s="226"/>
      <c r="AP208" s="32"/>
      <c r="AQ208" s="69"/>
      <c r="AR208" s="69"/>
      <c r="AS208" s="69"/>
    </row>
    <row r="209" spans="2:45" ht="18" customHeight="1" thickBot="1" x14ac:dyDescent="0.2">
      <c r="B209" s="33">
        <v>17</v>
      </c>
      <c r="C209" s="37"/>
      <c r="D209" s="37"/>
      <c r="E209" s="39" t="s">
        <v>41</v>
      </c>
      <c r="F209" s="166"/>
      <c r="G209" s="38"/>
      <c r="H209" s="91"/>
      <c r="I209" s="177"/>
      <c r="J209" s="230" t="str">
        <f>IFERROR(VLOOKUP($F209,補助対象機器一覧2024!$A$2:$K$254,2,FALSE),"")</f>
        <v/>
      </c>
      <c r="K209" s="231"/>
      <c r="L209" s="232"/>
      <c r="M209" s="171"/>
      <c r="N209" s="255" t="str">
        <f>IFERROR(VLOOKUP($F209,補助対象機器一覧2024!$A$2:$K$254,7,FALSE),"")</f>
        <v/>
      </c>
      <c r="O209" s="256"/>
      <c r="P209" s="256"/>
      <c r="Q209" s="256"/>
      <c r="R209" s="256"/>
      <c r="S209" s="256"/>
      <c r="T209" s="257"/>
      <c r="U209" s="171"/>
      <c r="V209" s="171"/>
      <c r="W209" s="37"/>
      <c r="X209" s="277" t="str">
        <f>IF($B209&lt;=入力シート!$F$22,""&amp;中間シート!X236,"")</f>
        <v/>
      </c>
      <c r="Y209" s="277"/>
      <c r="Z209" s="277"/>
      <c r="AA209" s="277"/>
      <c r="AB209" s="277"/>
      <c r="AC209" s="277"/>
      <c r="AD209" s="277"/>
      <c r="AE209" s="277"/>
      <c r="AF209" s="277"/>
      <c r="AG209" s="277"/>
      <c r="AH209" s="277"/>
      <c r="AI209" s="277"/>
      <c r="AJ209" s="277"/>
      <c r="AK209" s="277"/>
      <c r="AL209" s="277"/>
      <c r="AM209" s="277"/>
      <c r="AN209" s="277"/>
      <c r="AO209" s="277"/>
      <c r="AP209" s="32"/>
      <c r="AQ209" s="65">
        <f>IF(J209&lt;&gt;"",1,0)</f>
        <v>0</v>
      </c>
      <c r="AR209" s="69">
        <f>IF(H209&lt;&gt;"",1,0)</f>
        <v>0</v>
      </c>
      <c r="AS209" s="69"/>
    </row>
    <row r="210" spans="2:45" ht="5.0999999999999996" customHeight="1" thickBot="1" x14ac:dyDescent="0.2">
      <c r="C210" s="37"/>
      <c r="D210" s="37"/>
      <c r="E210" s="39"/>
      <c r="F210" s="172"/>
      <c r="G210" s="38"/>
      <c r="H210" s="38"/>
      <c r="I210" s="177"/>
      <c r="J210" s="172"/>
      <c r="K210" s="172"/>
      <c r="L210" s="172"/>
      <c r="M210" s="171"/>
      <c r="N210" s="172"/>
      <c r="O210" s="172"/>
      <c r="P210" s="172"/>
      <c r="Q210" s="171"/>
      <c r="R210" s="172"/>
      <c r="S210" s="172"/>
      <c r="T210" s="172"/>
      <c r="U210" s="171"/>
      <c r="V210" s="171"/>
      <c r="W210" s="37"/>
      <c r="X210" s="226" t="s">
        <v>111</v>
      </c>
      <c r="Y210" s="226"/>
      <c r="Z210" s="226"/>
      <c r="AA210" s="226"/>
      <c r="AB210" s="226"/>
      <c r="AC210" s="226"/>
      <c r="AD210" s="226"/>
      <c r="AE210" s="226"/>
      <c r="AF210" s="226"/>
      <c r="AG210" s="226"/>
      <c r="AH210" s="226"/>
      <c r="AI210" s="226"/>
      <c r="AJ210" s="226"/>
      <c r="AK210" s="226"/>
      <c r="AL210" s="226"/>
      <c r="AM210" s="226"/>
      <c r="AN210" s="226"/>
      <c r="AO210" s="226"/>
      <c r="AP210" s="32"/>
      <c r="AQ210" s="69"/>
      <c r="AR210" s="69"/>
      <c r="AS210" s="69"/>
    </row>
    <row r="211" spans="2:45" ht="18" customHeight="1" thickBot="1" x14ac:dyDescent="0.2">
      <c r="B211" s="33">
        <v>17</v>
      </c>
      <c r="C211" s="37"/>
      <c r="D211" s="37"/>
      <c r="E211" s="39" t="s">
        <v>42</v>
      </c>
      <c r="F211" s="166"/>
      <c r="G211" s="38"/>
      <c r="H211" s="91"/>
      <c r="I211" s="177"/>
      <c r="J211" s="230" t="str">
        <f>IFERROR(VLOOKUP($F211,補助対象機器一覧2024!$A$2:$K$254,2,FALSE),"")</f>
        <v/>
      </c>
      <c r="K211" s="231"/>
      <c r="L211" s="232"/>
      <c r="M211" s="171"/>
      <c r="N211" s="255" t="str">
        <f>IFERROR(VLOOKUP($F211,補助対象機器一覧2024!$A$2:$K$254,7,FALSE),"")</f>
        <v/>
      </c>
      <c r="O211" s="256"/>
      <c r="P211" s="256"/>
      <c r="Q211" s="256"/>
      <c r="R211" s="256"/>
      <c r="S211" s="256"/>
      <c r="T211" s="257"/>
      <c r="U211" s="171"/>
      <c r="V211" s="171"/>
      <c r="W211" s="37"/>
      <c r="X211" s="277" t="str">
        <f>IF($B211&lt;=入力シート!$F$22,""&amp;中間シート!X237,"")</f>
        <v/>
      </c>
      <c r="Y211" s="277"/>
      <c r="Z211" s="277"/>
      <c r="AA211" s="277"/>
      <c r="AB211" s="277"/>
      <c r="AC211" s="277"/>
      <c r="AD211" s="277"/>
      <c r="AE211" s="277"/>
      <c r="AF211" s="277"/>
      <c r="AG211" s="277"/>
      <c r="AH211" s="277"/>
      <c r="AI211" s="277"/>
      <c r="AJ211" s="277"/>
      <c r="AK211" s="277"/>
      <c r="AL211" s="277"/>
      <c r="AM211" s="277"/>
      <c r="AN211" s="277"/>
      <c r="AO211" s="277"/>
      <c r="AP211" s="32"/>
      <c r="AQ211" s="65">
        <f>IF(J211&lt;&gt;"",1,0)</f>
        <v>0</v>
      </c>
      <c r="AR211" s="69">
        <f>IF(H211&lt;&gt;"",1,0)</f>
        <v>0</v>
      </c>
      <c r="AS211" s="69"/>
    </row>
    <row r="212" spans="2:45" x14ac:dyDescent="0.1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6" t="s">
        <v>111</v>
      </c>
      <c r="Y212" s="226"/>
      <c r="Z212" s="226"/>
      <c r="AA212" s="226"/>
      <c r="AB212" s="226"/>
      <c r="AC212" s="226"/>
      <c r="AD212" s="226"/>
      <c r="AE212" s="226"/>
      <c r="AF212" s="226"/>
      <c r="AG212" s="226"/>
      <c r="AH212" s="226"/>
      <c r="AI212" s="226"/>
      <c r="AJ212" s="226"/>
      <c r="AK212" s="226"/>
      <c r="AL212" s="226"/>
      <c r="AM212" s="226"/>
      <c r="AN212" s="226"/>
      <c r="AO212" s="226"/>
      <c r="AQ212" s="69"/>
      <c r="AR212" s="69"/>
      <c r="AS212" s="69"/>
    </row>
    <row r="213" spans="2:45" ht="14.25" thickBot="1" x14ac:dyDescent="0.2">
      <c r="C213" s="69"/>
      <c r="D213" s="69"/>
      <c r="E213" s="76"/>
      <c r="F213" s="173"/>
      <c r="G213" s="76"/>
      <c r="H213" s="76"/>
      <c r="I213" s="180"/>
      <c r="J213" s="174"/>
      <c r="K213" s="174"/>
      <c r="L213" s="174"/>
      <c r="M213" s="174"/>
      <c r="N213" s="174"/>
      <c r="O213" s="174"/>
      <c r="P213" s="174"/>
      <c r="Q213" s="174"/>
      <c r="R213" s="174"/>
      <c r="S213" s="174"/>
      <c r="T213" s="174"/>
      <c r="U213" s="174"/>
      <c r="V213" s="174"/>
      <c r="W213" s="69"/>
      <c r="X213" s="226" t="s">
        <v>111</v>
      </c>
      <c r="Y213" s="226"/>
      <c r="Z213" s="226"/>
      <c r="AA213" s="226"/>
      <c r="AB213" s="226"/>
      <c r="AC213" s="226"/>
      <c r="AD213" s="226"/>
      <c r="AE213" s="226"/>
      <c r="AF213" s="226"/>
      <c r="AG213" s="226"/>
      <c r="AH213" s="226"/>
      <c r="AI213" s="226"/>
      <c r="AJ213" s="226"/>
      <c r="AK213" s="226"/>
      <c r="AL213" s="226"/>
      <c r="AM213" s="226"/>
      <c r="AN213" s="226"/>
      <c r="AO213" s="226"/>
      <c r="AQ213" s="69"/>
      <c r="AR213" s="69"/>
      <c r="AS213" s="69"/>
    </row>
    <row r="214" spans="2:45" ht="18" customHeight="1" thickBot="1" x14ac:dyDescent="0.2">
      <c r="B214" s="33">
        <v>18</v>
      </c>
      <c r="C214" s="69"/>
      <c r="D214" s="77" t="s">
        <v>91</v>
      </c>
      <c r="E214" s="78" t="s">
        <v>40</v>
      </c>
      <c r="F214" s="166"/>
      <c r="G214" s="69"/>
      <c r="H214" s="64"/>
      <c r="I214" s="181"/>
      <c r="J214" s="230" t="str">
        <f>IFERROR(VLOOKUP($F214,補助対象機器一覧2024!$A$2:$K$254,2,FALSE),"")</f>
        <v/>
      </c>
      <c r="K214" s="231"/>
      <c r="L214" s="232"/>
      <c r="M214" s="174"/>
      <c r="N214" s="255" t="str">
        <f>IFERROR(VLOOKUP($F214,補助対象機器一覧2024!$A$2:$K$254,7,FALSE),"")</f>
        <v/>
      </c>
      <c r="O214" s="256"/>
      <c r="P214" s="256"/>
      <c r="Q214" s="256"/>
      <c r="R214" s="256"/>
      <c r="S214" s="256"/>
      <c r="T214" s="257"/>
      <c r="U214" s="174"/>
      <c r="V214" s="174"/>
      <c r="W214" s="69"/>
      <c r="X214" s="277" t="str">
        <f>IF($B214&lt;=入力シート!$F$22,""&amp;中間シート!X238,"")</f>
        <v/>
      </c>
      <c r="Y214" s="277"/>
      <c r="Z214" s="277"/>
      <c r="AA214" s="277"/>
      <c r="AB214" s="277"/>
      <c r="AC214" s="277"/>
      <c r="AD214" s="277"/>
      <c r="AE214" s="277"/>
      <c r="AF214" s="277"/>
      <c r="AG214" s="277"/>
      <c r="AH214" s="277"/>
      <c r="AI214" s="277"/>
      <c r="AJ214" s="277"/>
      <c r="AK214" s="277"/>
      <c r="AL214" s="277"/>
      <c r="AM214" s="277"/>
      <c r="AN214" s="277"/>
      <c r="AO214" s="277"/>
      <c r="AQ214" s="65">
        <f>IF(J214&lt;&gt;"",1,0)</f>
        <v>0</v>
      </c>
      <c r="AR214" s="69">
        <f>IF(H214&lt;&gt;"",1,0)</f>
        <v>0</v>
      </c>
      <c r="AS214" s="69"/>
    </row>
    <row r="215" spans="2:45" ht="5.0999999999999996" customHeight="1" thickBot="1" x14ac:dyDescent="0.2">
      <c r="C215" s="69"/>
      <c r="D215" s="69"/>
      <c r="E215" s="76"/>
      <c r="F215" s="174"/>
      <c r="G215" s="76"/>
      <c r="H215" s="76"/>
      <c r="I215" s="181"/>
      <c r="J215" s="174"/>
      <c r="K215" s="174"/>
      <c r="L215" s="174"/>
      <c r="M215" s="174"/>
      <c r="N215" s="174"/>
      <c r="O215" s="174"/>
      <c r="P215" s="174"/>
      <c r="Q215" s="174"/>
      <c r="R215" s="174"/>
      <c r="S215" s="174"/>
      <c r="T215" s="174"/>
      <c r="U215" s="174"/>
      <c r="V215" s="174"/>
      <c r="W215" s="69"/>
      <c r="X215" s="226" t="s">
        <v>111</v>
      </c>
      <c r="Y215" s="226"/>
      <c r="Z215" s="226"/>
      <c r="AA215" s="226"/>
      <c r="AB215" s="226"/>
      <c r="AC215" s="226"/>
      <c r="AD215" s="226"/>
      <c r="AE215" s="226"/>
      <c r="AF215" s="226"/>
      <c r="AG215" s="226"/>
      <c r="AH215" s="226"/>
      <c r="AI215" s="226"/>
      <c r="AJ215" s="226"/>
      <c r="AK215" s="226"/>
      <c r="AL215" s="226"/>
      <c r="AM215" s="226"/>
      <c r="AN215" s="226"/>
      <c r="AO215" s="226"/>
      <c r="AP215" s="32"/>
      <c r="AQ215" s="69"/>
      <c r="AR215" s="69"/>
      <c r="AS215" s="69"/>
    </row>
    <row r="216" spans="2:45" ht="18" customHeight="1" thickBot="1" x14ac:dyDescent="0.2">
      <c r="B216" s="33">
        <v>18</v>
      </c>
      <c r="C216" s="69"/>
      <c r="D216" s="69"/>
      <c r="E216" s="78" t="s">
        <v>41</v>
      </c>
      <c r="F216" s="166"/>
      <c r="G216" s="76"/>
      <c r="H216" s="64"/>
      <c r="I216" s="181"/>
      <c r="J216" s="230" t="str">
        <f>IFERROR(VLOOKUP($F216,補助対象機器一覧2024!$A$2:$K$254,2,FALSE),"")</f>
        <v/>
      </c>
      <c r="K216" s="231"/>
      <c r="L216" s="232"/>
      <c r="M216" s="174"/>
      <c r="N216" s="255" t="str">
        <f>IFERROR(VLOOKUP($F216,補助対象機器一覧2024!$A$2:$K$254,7,FALSE),"")</f>
        <v/>
      </c>
      <c r="O216" s="256"/>
      <c r="P216" s="256"/>
      <c r="Q216" s="256"/>
      <c r="R216" s="256"/>
      <c r="S216" s="256"/>
      <c r="T216" s="257"/>
      <c r="U216" s="174"/>
      <c r="V216" s="174"/>
      <c r="W216" s="69"/>
      <c r="X216" s="277" t="str">
        <f>IF($B216&lt;=入力シート!$F$22,""&amp;中間シート!X239,"")</f>
        <v/>
      </c>
      <c r="Y216" s="277"/>
      <c r="Z216" s="277"/>
      <c r="AA216" s="277"/>
      <c r="AB216" s="277"/>
      <c r="AC216" s="277"/>
      <c r="AD216" s="277"/>
      <c r="AE216" s="277"/>
      <c r="AF216" s="277"/>
      <c r="AG216" s="277"/>
      <c r="AH216" s="277"/>
      <c r="AI216" s="277"/>
      <c r="AJ216" s="277"/>
      <c r="AK216" s="277"/>
      <c r="AL216" s="277"/>
      <c r="AM216" s="277"/>
      <c r="AN216" s="277"/>
      <c r="AO216" s="277"/>
      <c r="AP216" s="32"/>
      <c r="AQ216" s="65">
        <f>IF(J216&lt;&gt;"",1,0)</f>
        <v>0</v>
      </c>
      <c r="AR216" s="69">
        <f>IF(H216&lt;&gt;"",1,0)</f>
        <v>0</v>
      </c>
      <c r="AS216" s="69"/>
    </row>
    <row r="217" spans="2:45" ht="5.0999999999999996" customHeight="1" thickBot="1" x14ac:dyDescent="0.2">
      <c r="C217" s="69"/>
      <c r="D217" s="69"/>
      <c r="E217" s="78"/>
      <c r="F217" s="173"/>
      <c r="G217" s="76"/>
      <c r="H217" s="76"/>
      <c r="I217" s="181"/>
      <c r="J217" s="173"/>
      <c r="K217" s="173"/>
      <c r="L217" s="173"/>
      <c r="M217" s="174"/>
      <c r="N217" s="173"/>
      <c r="O217" s="173"/>
      <c r="P217" s="173"/>
      <c r="Q217" s="174"/>
      <c r="R217" s="173"/>
      <c r="S217" s="173"/>
      <c r="T217" s="173"/>
      <c r="U217" s="174"/>
      <c r="V217" s="174"/>
      <c r="W217" s="69"/>
      <c r="X217" s="226" t="s">
        <v>111</v>
      </c>
      <c r="Y217" s="226"/>
      <c r="Z217" s="226"/>
      <c r="AA217" s="226"/>
      <c r="AB217" s="226"/>
      <c r="AC217" s="226"/>
      <c r="AD217" s="226"/>
      <c r="AE217" s="226"/>
      <c r="AF217" s="226"/>
      <c r="AG217" s="226"/>
      <c r="AH217" s="226"/>
      <c r="AI217" s="226"/>
      <c r="AJ217" s="226"/>
      <c r="AK217" s="226"/>
      <c r="AL217" s="226"/>
      <c r="AM217" s="226"/>
      <c r="AN217" s="226"/>
      <c r="AO217" s="226"/>
      <c r="AP217" s="32"/>
      <c r="AQ217" s="69"/>
      <c r="AR217" s="69"/>
      <c r="AS217" s="69"/>
    </row>
    <row r="218" spans="2:45" ht="18" customHeight="1" thickBot="1" x14ac:dyDescent="0.2">
      <c r="B218" s="33">
        <v>18</v>
      </c>
      <c r="C218" s="69"/>
      <c r="D218" s="69"/>
      <c r="E218" s="78" t="s">
        <v>42</v>
      </c>
      <c r="F218" s="166"/>
      <c r="G218" s="76"/>
      <c r="H218" s="64"/>
      <c r="I218" s="181"/>
      <c r="J218" s="230" t="str">
        <f>IFERROR(VLOOKUP($F218,補助対象機器一覧2024!$A$2:$K$254,2,FALSE),"")</f>
        <v/>
      </c>
      <c r="K218" s="231"/>
      <c r="L218" s="232"/>
      <c r="M218" s="174"/>
      <c r="N218" s="255" t="str">
        <f>IFERROR(VLOOKUP($F218,補助対象機器一覧2024!$A$2:$K$254,7,FALSE),"")</f>
        <v/>
      </c>
      <c r="O218" s="256"/>
      <c r="P218" s="256"/>
      <c r="Q218" s="256"/>
      <c r="R218" s="256"/>
      <c r="S218" s="256"/>
      <c r="T218" s="257"/>
      <c r="U218" s="174"/>
      <c r="V218" s="174"/>
      <c r="W218" s="69"/>
      <c r="X218" s="277" t="str">
        <f>IF($B218&lt;=入力シート!$F$22,""&amp;中間シート!X240,"")</f>
        <v/>
      </c>
      <c r="Y218" s="277"/>
      <c r="Z218" s="277"/>
      <c r="AA218" s="277"/>
      <c r="AB218" s="277"/>
      <c r="AC218" s="277"/>
      <c r="AD218" s="277"/>
      <c r="AE218" s="277"/>
      <c r="AF218" s="277"/>
      <c r="AG218" s="277"/>
      <c r="AH218" s="277"/>
      <c r="AI218" s="277"/>
      <c r="AJ218" s="277"/>
      <c r="AK218" s="277"/>
      <c r="AL218" s="277"/>
      <c r="AM218" s="277"/>
      <c r="AN218" s="277"/>
      <c r="AO218" s="277"/>
      <c r="AP218" s="32"/>
      <c r="AQ218" s="65">
        <f>IF(J218&lt;&gt;"",1,0)</f>
        <v>0</v>
      </c>
      <c r="AR218" s="69">
        <f>IF(H218&lt;&gt;"",1,0)</f>
        <v>0</v>
      </c>
      <c r="AS218" s="69"/>
    </row>
    <row r="219" spans="2:45" x14ac:dyDescent="0.1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6" t="s">
        <v>111</v>
      </c>
      <c r="Y219" s="226"/>
      <c r="Z219" s="226"/>
      <c r="AA219" s="226"/>
      <c r="AB219" s="226"/>
      <c r="AC219" s="226"/>
      <c r="AD219" s="226"/>
      <c r="AE219" s="226"/>
      <c r="AF219" s="226"/>
      <c r="AG219" s="226"/>
      <c r="AH219" s="226"/>
      <c r="AI219" s="226"/>
      <c r="AJ219" s="226"/>
      <c r="AK219" s="226"/>
      <c r="AL219" s="226"/>
      <c r="AM219" s="226"/>
      <c r="AN219" s="226"/>
      <c r="AO219" s="226"/>
      <c r="AQ219" s="69"/>
      <c r="AR219" s="69"/>
      <c r="AS219" s="69"/>
    </row>
    <row r="220" spans="2:45" ht="14.25" thickBot="1" x14ac:dyDescent="0.2">
      <c r="C220" s="37"/>
      <c r="D220" s="37"/>
      <c r="E220" s="38"/>
      <c r="F220" s="172"/>
      <c r="G220" s="38"/>
      <c r="H220" s="38"/>
      <c r="I220" s="179"/>
      <c r="J220" s="171"/>
      <c r="K220" s="171"/>
      <c r="L220" s="171"/>
      <c r="M220" s="171"/>
      <c r="N220" s="171"/>
      <c r="O220" s="171"/>
      <c r="P220" s="171"/>
      <c r="Q220" s="171"/>
      <c r="R220" s="171"/>
      <c r="S220" s="171"/>
      <c r="T220" s="171"/>
      <c r="U220" s="171"/>
      <c r="V220" s="171"/>
      <c r="W220" s="37"/>
      <c r="X220" s="226" t="s">
        <v>111</v>
      </c>
      <c r="Y220" s="226"/>
      <c r="Z220" s="226"/>
      <c r="AA220" s="226"/>
      <c r="AB220" s="226"/>
      <c r="AC220" s="226"/>
      <c r="AD220" s="226"/>
      <c r="AE220" s="226"/>
      <c r="AF220" s="226"/>
      <c r="AG220" s="226"/>
      <c r="AH220" s="226"/>
      <c r="AI220" s="226"/>
      <c r="AJ220" s="226"/>
      <c r="AK220" s="226"/>
      <c r="AL220" s="226"/>
      <c r="AM220" s="226"/>
      <c r="AN220" s="226"/>
      <c r="AO220" s="226"/>
      <c r="AQ220" s="69"/>
      <c r="AR220" s="69"/>
      <c r="AS220" s="69"/>
    </row>
    <row r="221" spans="2:45" ht="18" customHeight="1" thickBot="1" x14ac:dyDescent="0.2">
      <c r="B221" s="33">
        <v>19</v>
      </c>
      <c r="C221" s="37"/>
      <c r="D221" s="66" t="s">
        <v>92</v>
      </c>
      <c r="E221" s="39" t="s">
        <v>40</v>
      </c>
      <c r="F221" s="166"/>
      <c r="G221" s="37"/>
      <c r="H221" s="91"/>
      <c r="I221" s="177"/>
      <c r="J221" s="230" t="str">
        <f>IFERROR(VLOOKUP($F221,補助対象機器一覧2024!$A$2:$K$254,2,FALSE),"")</f>
        <v/>
      </c>
      <c r="K221" s="231"/>
      <c r="L221" s="232"/>
      <c r="M221" s="171"/>
      <c r="N221" s="255" t="str">
        <f>IFERROR(VLOOKUP($F221,補助対象機器一覧2024!$A$2:$K$254,7,FALSE),"")</f>
        <v/>
      </c>
      <c r="O221" s="256"/>
      <c r="P221" s="256"/>
      <c r="Q221" s="256"/>
      <c r="R221" s="256"/>
      <c r="S221" s="256"/>
      <c r="T221" s="257"/>
      <c r="U221" s="171"/>
      <c r="V221" s="171"/>
      <c r="W221" s="37"/>
      <c r="X221" s="277" t="str">
        <f>IF($B221&lt;=入力シート!$F$22,""&amp;中間シート!X241,"")</f>
        <v/>
      </c>
      <c r="Y221" s="277"/>
      <c r="Z221" s="277"/>
      <c r="AA221" s="277"/>
      <c r="AB221" s="277"/>
      <c r="AC221" s="277"/>
      <c r="AD221" s="277"/>
      <c r="AE221" s="277"/>
      <c r="AF221" s="277"/>
      <c r="AG221" s="277"/>
      <c r="AH221" s="277"/>
      <c r="AI221" s="277"/>
      <c r="AJ221" s="277"/>
      <c r="AK221" s="277"/>
      <c r="AL221" s="277"/>
      <c r="AM221" s="277"/>
      <c r="AN221" s="277"/>
      <c r="AO221" s="277"/>
      <c r="AQ221" s="65">
        <f>IF(J221&lt;&gt;"",1,0)</f>
        <v>0</v>
      </c>
      <c r="AR221" s="69">
        <f>IF(H221&lt;&gt;"",1,0)</f>
        <v>0</v>
      </c>
      <c r="AS221" s="69"/>
    </row>
    <row r="222" spans="2:45" ht="5.0999999999999996" customHeight="1" thickBot="1" x14ac:dyDescent="0.2">
      <c r="C222" s="37"/>
      <c r="D222" s="37"/>
      <c r="E222" s="38"/>
      <c r="F222" s="171"/>
      <c r="G222" s="38"/>
      <c r="H222" s="38"/>
      <c r="I222" s="177"/>
      <c r="J222" s="171"/>
      <c r="K222" s="171"/>
      <c r="L222" s="171"/>
      <c r="M222" s="171"/>
      <c r="N222" s="171"/>
      <c r="O222" s="171"/>
      <c r="P222" s="171"/>
      <c r="Q222" s="171"/>
      <c r="R222" s="171"/>
      <c r="S222" s="171"/>
      <c r="T222" s="171"/>
      <c r="U222" s="171"/>
      <c r="V222" s="171"/>
      <c r="W222" s="37"/>
      <c r="X222" s="226" t="s">
        <v>111</v>
      </c>
      <c r="Y222" s="226"/>
      <c r="Z222" s="226"/>
      <c r="AA222" s="226"/>
      <c r="AB222" s="226"/>
      <c r="AC222" s="226"/>
      <c r="AD222" s="226"/>
      <c r="AE222" s="226"/>
      <c r="AF222" s="226"/>
      <c r="AG222" s="226"/>
      <c r="AH222" s="226"/>
      <c r="AI222" s="226"/>
      <c r="AJ222" s="226"/>
      <c r="AK222" s="226"/>
      <c r="AL222" s="226"/>
      <c r="AM222" s="226"/>
      <c r="AN222" s="226"/>
      <c r="AO222" s="226"/>
      <c r="AP222" s="32"/>
      <c r="AQ222" s="69"/>
      <c r="AR222" s="69"/>
      <c r="AS222" s="69"/>
    </row>
    <row r="223" spans="2:45" ht="18" customHeight="1" thickBot="1" x14ac:dyDescent="0.2">
      <c r="B223" s="33">
        <v>19</v>
      </c>
      <c r="C223" s="37"/>
      <c r="D223" s="37"/>
      <c r="E223" s="39" t="s">
        <v>41</v>
      </c>
      <c r="F223" s="166"/>
      <c r="G223" s="38"/>
      <c r="H223" s="91"/>
      <c r="I223" s="177"/>
      <c r="J223" s="230" t="str">
        <f>IFERROR(VLOOKUP($F223,補助対象機器一覧2024!$A$2:$K$254,2,FALSE),"")</f>
        <v/>
      </c>
      <c r="K223" s="231"/>
      <c r="L223" s="232"/>
      <c r="M223" s="171"/>
      <c r="N223" s="255" t="str">
        <f>IFERROR(VLOOKUP($F223,補助対象機器一覧2024!$A$2:$K$254,7,FALSE),"")</f>
        <v/>
      </c>
      <c r="O223" s="256"/>
      <c r="P223" s="256"/>
      <c r="Q223" s="256"/>
      <c r="R223" s="256"/>
      <c r="S223" s="256"/>
      <c r="T223" s="257"/>
      <c r="U223" s="171"/>
      <c r="V223" s="171"/>
      <c r="W223" s="37"/>
      <c r="X223" s="277" t="str">
        <f>IF($B223&lt;=入力シート!$F$22,""&amp;中間シート!X242,"")</f>
        <v/>
      </c>
      <c r="Y223" s="277"/>
      <c r="Z223" s="277"/>
      <c r="AA223" s="277"/>
      <c r="AB223" s="277"/>
      <c r="AC223" s="277"/>
      <c r="AD223" s="277"/>
      <c r="AE223" s="277"/>
      <c r="AF223" s="277"/>
      <c r="AG223" s="277"/>
      <c r="AH223" s="277"/>
      <c r="AI223" s="277"/>
      <c r="AJ223" s="277"/>
      <c r="AK223" s="277"/>
      <c r="AL223" s="277"/>
      <c r="AM223" s="277"/>
      <c r="AN223" s="277"/>
      <c r="AO223" s="277"/>
      <c r="AP223" s="32"/>
      <c r="AQ223" s="65">
        <f>IF(J223&lt;&gt;"",1,0)</f>
        <v>0</v>
      </c>
      <c r="AR223" s="69">
        <f>IF(H223&lt;&gt;"",1,0)</f>
        <v>0</v>
      </c>
      <c r="AS223" s="69"/>
    </row>
    <row r="224" spans="2:45" ht="5.0999999999999996" customHeight="1" thickBot="1" x14ac:dyDescent="0.2">
      <c r="C224" s="37"/>
      <c r="D224" s="37"/>
      <c r="E224" s="39"/>
      <c r="F224" s="172"/>
      <c r="G224" s="38"/>
      <c r="H224" s="38"/>
      <c r="I224" s="177"/>
      <c r="J224" s="172"/>
      <c r="K224" s="172"/>
      <c r="L224" s="172"/>
      <c r="M224" s="171"/>
      <c r="N224" s="172"/>
      <c r="O224" s="172"/>
      <c r="P224" s="172"/>
      <c r="Q224" s="171"/>
      <c r="R224" s="172"/>
      <c r="S224" s="172"/>
      <c r="T224" s="172"/>
      <c r="U224" s="171"/>
      <c r="V224" s="171"/>
      <c r="W224" s="37"/>
      <c r="X224" s="226" t="s">
        <v>111</v>
      </c>
      <c r="Y224" s="226"/>
      <c r="Z224" s="226"/>
      <c r="AA224" s="226"/>
      <c r="AB224" s="226"/>
      <c r="AC224" s="226"/>
      <c r="AD224" s="226"/>
      <c r="AE224" s="226"/>
      <c r="AF224" s="226"/>
      <c r="AG224" s="226"/>
      <c r="AH224" s="226"/>
      <c r="AI224" s="226"/>
      <c r="AJ224" s="226"/>
      <c r="AK224" s="226"/>
      <c r="AL224" s="226"/>
      <c r="AM224" s="226"/>
      <c r="AN224" s="226"/>
      <c r="AO224" s="226"/>
      <c r="AP224" s="32"/>
      <c r="AQ224" s="69"/>
      <c r="AR224" s="69"/>
      <c r="AS224" s="69"/>
    </row>
    <row r="225" spans="2:45" ht="18" customHeight="1" thickBot="1" x14ac:dyDescent="0.2">
      <c r="B225" s="33">
        <v>19</v>
      </c>
      <c r="C225" s="37"/>
      <c r="D225" s="37"/>
      <c r="E225" s="39" t="s">
        <v>42</v>
      </c>
      <c r="F225" s="166"/>
      <c r="G225" s="38"/>
      <c r="H225" s="91"/>
      <c r="I225" s="177"/>
      <c r="J225" s="230" t="str">
        <f>IFERROR(VLOOKUP($F225,補助対象機器一覧2024!$A$2:$K$254,2,FALSE),"")</f>
        <v/>
      </c>
      <c r="K225" s="231"/>
      <c r="L225" s="232"/>
      <c r="M225" s="171"/>
      <c r="N225" s="255" t="str">
        <f>IFERROR(VLOOKUP($F225,補助対象機器一覧2024!$A$2:$K$254,7,FALSE),"")</f>
        <v/>
      </c>
      <c r="O225" s="256"/>
      <c r="P225" s="256"/>
      <c r="Q225" s="256"/>
      <c r="R225" s="256"/>
      <c r="S225" s="256"/>
      <c r="T225" s="257"/>
      <c r="U225" s="171"/>
      <c r="V225" s="171"/>
      <c r="W225" s="37"/>
      <c r="X225" s="277" t="str">
        <f>IF($B225&lt;=入力シート!$F$22,""&amp;中間シート!X243,"")</f>
        <v/>
      </c>
      <c r="Y225" s="277"/>
      <c r="Z225" s="277"/>
      <c r="AA225" s="277"/>
      <c r="AB225" s="277"/>
      <c r="AC225" s="277"/>
      <c r="AD225" s="277"/>
      <c r="AE225" s="277"/>
      <c r="AF225" s="277"/>
      <c r="AG225" s="277"/>
      <c r="AH225" s="277"/>
      <c r="AI225" s="277"/>
      <c r="AJ225" s="277"/>
      <c r="AK225" s="277"/>
      <c r="AL225" s="277"/>
      <c r="AM225" s="277"/>
      <c r="AN225" s="277"/>
      <c r="AO225" s="277"/>
      <c r="AP225" s="32"/>
      <c r="AQ225" s="65">
        <f>IF(J225&lt;&gt;"",1,0)</f>
        <v>0</v>
      </c>
      <c r="AR225" s="69">
        <f>IF(H225&lt;&gt;"",1,0)</f>
        <v>0</v>
      </c>
      <c r="AS225" s="69"/>
    </row>
    <row r="226" spans="2:45" x14ac:dyDescent="0.1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6" t="s">
        <v>111</v>
      </c>
      <c r="Y226" s="226"/>
      <c r="Z226" s="226"/>
      <c r="AA226" s="226"/>
      <c r="AB226" s="226"/>
      <c r="AC226" s="226"/>
      <c r="AD226" s="226"/>
      <c r="AE226" s="226"/>
      <c r="AF226" s="226"/>
      <c r="AG226" s="226"/>
      <c r="AH226" s="226"/>
      <c r="AI226" s="226"/>
      <c r="AJ226" s="226"/>
      <c r="AK226" s="226"/>
      <c r="AL226" s="226"/>
      <c r="AM226" s="226"/>
      <c r="AN226" s="226"/>
      <c r="AO226" s="226"/>
      <c r="AQ226" s="69"/>
      <c r="AR226" s="69"/>
      <c r="AS226" s="69"/>
    </row>
    <row r="227" spans="2:45" ht="14.25" thickBot="1" x14ac:dyDescent="0.2">
      <c r="C227" s="69"/>
      <c r="D227" s="69"/>
      <c r="E227" s="76"/>
      <c r="F227" s="173"/>
      <c r="G227" s="76"/>
      <c r="H227" s="76"/>
      <c r="I227" s="180"/>
      <c r="J227" s="174"/>
      <c r="K227" s="174"/>
      <c r="L227" s="174"/>
      <c r="M227" s="174"/>
      <c r="N227" s="174"/>
      <c r="O227" s="174"/>
      <c r="P227" s="174"/>
      <c r="Q227" s="174"/>
      <c r="R227" s="174"/>
      <c r="S227" s="174"/>
      <c r="T227" s="174"/>
      <c r="U227" s="174"/>
      <c r="V227" s="174"/>
      <c r="W227" s="69"/>
      <c r="X227" s="226" t="s">
        <v>111</v>
      </c>
      <c r="Y227" s="226"/>
      <c r="Z227" s="226"/>
      <c r="AA227" s="226"/>
      <c r="AB227" s="226"/>
      <c r="AC227" s="226"/>
      <c r="AD227" s="226"/>
      <c r="AE227" s="226"/>
      <c r="AF227" s="226"/>
      <c r="AG227" s="226"/>
      <c r="AH227" s="226"/>
      <c r="AI227" s="226"/>
      <c r="AJ227" s="226"/>
      <c r="AK227" s="226"/>
      <c r="AL227" s="226"/>
      <c r="AM227" s="226"/>
      <c r="AN227" s="226"/>
      <c r="AO227" s="226"/>
      <c r="AQ227" s="69"/>
      <c r="AR227" s="69"/>
      <c r="AS227" s="69"/>
    </row>
    <row r="228" spans="2:45" ht="18" customHeight="1" thickBot="1" x14ac:dyDescent="0.2">
      <c r="B228" s="33">
        <v>20</v>
      </c>
      <c r="C228" s="69"/>
      <c r="D228" s="77" t="s">
        <v>93</v>
      </c>
      <c r="E228" s="78" t="s">
        <v>40</v>
      </c>
      <c r="F228" s="166"/>
      <c r="G228" s="69"/>
      <c r="H228" s="64"/>
      <c r="I228" s="181"/>
      <c r="J228" s="230" t="str">
        <f>IFERROR(VLOOKUP($F228,補助対象機器一覧2024!$A$2:$K$254,2,FALSE),"")</f>
        <v/>
      </c>
      <c r="K228" s="231"/>
      <c r="L228" s="232"/>
      <c r="M228" s="174"/>
      <c r="N228" s="255" t="str">
        <f>IFERROR(VLOOKUP($F228,補助対象機器一覧2024!$A$2:$K$254,7,FALSE),"")</f>
        <v/>
      </c>
      <c r="O228" s="256"/>
      <c r="P228" s="256"/>
      <c r="Q228" s="256"/>
      <c r="R228" s="256"/>
      <c r="S228" s="256"/>
      <c r="T228" s="257"/>
      <c r="U228" s="174"/>
      <c r="V228" s="174"/>
      <c r="W228" s="69"/>
      <c r="X228" s="277" t="str">
        <f>IF($B228&lt;=入力シート!$F$22,""&amp;中間シート!X244,"")</f>
        <v/>
      </c>
      <c r="Y228" s="277"/>
      <c r="Z228" s="277"/>
      <c r="AA228" s="277"/>
      <c r="AB228" s="277"/>
      <c r="AC228" s="277"/>
      <c r="AD228" s="277"/>
      <c r="AE228" s="277"/>
      <c r="AF228" s="277"/>
      <c r="AG228" s="277"/>
      <c r="AH228" s="277"/>
      <c r="AI228" s="277"/>
      <c r="AJ228" s="277"/>
      <c r="AK228" s="277"/>
      <c r="AL228" s="277"/>
      <c r="AM228" s="277"/>
      <c r="AN228" s="277"/>
      <c r="AO228" s="277"/>
      <c r="AQ228" s="65">
        <f>IF(J228&lt;&gt;"",1,0)</f>
        <v>0</v>
      </c>
      <c r="AR228" s="69">
        <f>IF(H228&lt;&gt;"",1,0)</f>
        <v>0</v>
      </c>
      <c r="AS228" s="69"/>
    </row>
    <row r="229" spans="2:45" ht="5.0999999999999996" customHeight="1" thickBot="1" x14ac:dyDescent="0.2">
      <c r="C229" s="69"/>
      <c r="D229" s="69"/>
      <c r="E229" s="76"/>
      <c r="F229" s="174"/>
      <c r="G229" s="76"/>
      <c r="H229" s="76"/>
      <c r="I229" s="181"/>
      <c r="J229" s="174"/>
      <c r="K229" s="174"/>
      <c r="L229" s="174"/>
      <c r="M229" s="174"/>
      <c r="N229" s="174"/>
      <c r="O229" s="174"/>
      <c r="P229" s="174"/>
      <c r="Q229" s="174"/>
      <c r="R229" s="174"/>
      <c r="S229" s="174"/>
      <c r="T229" s="174"/>
      <c r="U229" s="174"/>
      <c r="V229" s="174"/>
      <c r="W229" s="69"/>
      <c r="X229" s="226" t="s">
        <v>111</v>
      </c>
      <c r="Y229" s="226"/>
      <c r="Z229" s="226"/>
      <c r="AA229" s="226"/>
      <c r="AB229" s="226"/>
      <c r="AC229" s="226"/>
      <c r="AD229" s="226"/>
      <c r="AE229" s="226"/>
      <c r="AF229" s="226"/>
      <c r="AG229" s="226"/>
      <c r="AH229" s="226"/>
      <c r="AI229" s="226"/>
      <c r="AJ229" s="226"/>
      <c r="AK229" s="226"/>
      <c r="AL229" s="226"/>
      <c r="AM229" s="226"/>
      <c r="AN229" s="226"/>
      <c r="AO229" s="226"/>
      <c r="AP229" s="32"/>
      <c r="AQ229" s="69"/>
      <c r="AR229" s="69"/>
      <c r="AS229" s="69"/>
    </row>
    <row r="230" spans="2:45" ht="18" customHeight="1" thickBot="1" x14ac:dyDescent="0.2">
      <c r="B230" s="33">
        <v>20</v>
      </c>
      <c r="C230" s="69"/>
      <c r="D230" s="69"/>
      <c r="E230" s="78" t="s">
        <v>41</v>
      </c>
      <c r="F230" s="166"/>
      <c r="G230" s="76"/>
      <c r="H230" s="64"/>
      <c r="I230" s="181"/>
      <c r="J230" s="230" t="str">
        <f>IFERROR(VLOOKUP($F230,補助対象機器一覧2024!$A$2:$K$254,2,FALSE),"")</f>
        <v/>
      </c>
      <c r="K230" s="231"/>
      <c r="L230" s="232"/>
      <c r="M230" s="174"/>
      <c r="N230" s="255" t="str">
        <f>IFERROR(VLOOKUP($F230,補助対象機器一覧2024!$A$2:$K$254,7,FALSE),"")</f>
        <v/>
      </c>
      <c r="O230" s="256"/>
      <c r="P230" s="256"/>
      <c r="Q230" s="256"/>
      <c r="R230" s="256"/>
      <c r="S230" s="256"/>
      <c r="T230" s="257"/>
      <c r="U230" s="174"/>
      <c r="V230" s="174"/>
      <c r="W230" s="69"/>
      <c r="X230" s="277" t="str">
        <f>IF($B230&lt;=入力シート!$F$22,""&amp;中間シート!X245,"")</f>
        <v/>
      </c>
      <c r="Y230" s="277"/>
      <c r="Z230" s="277"/>
      <c r="AA230" s="277"/>
      <c r="AB230" s="277"/>
      <c r="AC230" s="277"/>
      <c r="AD230" s="277"/>
      <c r="AE230" s="277"/>
      <c r="AF230" s="277"/>
      <c r="AG230" s="277"/>
      <c r="AH230" s="277"/>
      <c r="AI230" s="277"/>
      <c r="AJ230" s="277"/>
      <c r="AK230" s="277"/>
      <c r="AL230" s="277"/>
      <c r="AM230" s="277"/>
      <c r="AN230" s="277"/>
      <c r="AO230" s="277"/>
      <c r="AP230" s="32"/>
      <c r="AQ230" s="65">
        <f>IF(J230&lt;&gt;"",1,0)</f>
        <v>0</v>
      </c>
      <c r="AR230" s="69">
        <f>IF(H230&lt;&gt;"",1,0)</f>
        <v>0</v>
      </c>
      <c r="AS230" s="69"/>
    </row>
    <row r="231" spans="2:45" ht="5.0999999999999996" customHeight="1" thickBot="1" x14ac:dyDescent="0.2">
      <c r="C231" s="69"/>
      <c r="D231" s="69"/>
      <c r="E231" s="78"/>
      <c r="F231" s="173"/>
      <c r="G231" s="76"/>
      <c r="H231" s="76"/>
      <c r="I231" s="181"/>
      <c r="J231" s="173"/>
      <c r="K231" s="173"/>
      <c r="L231" s="173"/>
      <c r="M231" s="174"/>
      <c r="N231" s="173"/>
      <c r="O231" s="173"/>
      <c r="P231" s="173"/>
      <c r="Q231" s="174"/>
      <c r="R231" s="173"/>
      <c r="S231" s="173"/>
      <c r="T231" s="173"/>
      <c r="U231" s="174"/>
      <c r="V231" s="174"/>
      <c r="W231" s="69"/>
      <c r="X231" s="226" t="s">
        <v>111</v>
      </c>
      <c r="Y231" s="226"/>
      <c r="Z231" s="226"/>
      <c r="AA231" s="226"/>
      <c r="AB231" s="226"/>
      <c r="AC231" s="226"/>
      <c r="AD231" s="226"/>
      <c r="AE231" s="226"/>
      <c r="AF231" s="226"/>
      <c r="AG231" s="226"/>
      <c r="AH231" s="226"/>
      <c r="AI231" s="226"/>
      <c r="AJ231" s="226"/>
      <c r="AK231" s="226"/>
      <c r="AL231" s="226"/>
      <c r="AM231" s="226"/>
      <c r="AN231" s="226"/>
      <c r="AO231" s="226"/>
      <c r="AP231" s="32"/>
      <c r="AQ231" s="69"/>
      <c r="AR231" s="69"/>
      <c r="AS231" s="69"/>
    </row>
    <row r="232" spans="2:45" ht="18" customHeight="1" thickBot="1" x14ac:dyDescent="0.2">
      <c r="B232" s="33">
        <v>20</v>
      </c>
      <c r="C232" s="69"/>
      <c r="D232" s="69"/>
      <c r="E232" s="78" t="s">
        <v>42</v>
      </c>
      <c r="F232" s="166"/>
      <c r="G232" s="76"/>
      <c r="H232" s="64"/>
      <c r="I232" s="181"/>
      <c r="J232" s="230" t="str">
        <f>IFERROR(VLOOKUP($F232,補助対象機器一覧2024!$A$2:$K$254,2,FALSE),"")</f>
        <v/>
      </c>
      <c r="K232" s="231"/>
      <c r="L232" s="232"/>
      <c r="M232" s="174"/>
      <c r="N232" s="255" t="str">
        <f>IFERROR(VLOOKUP($F232,補助対象機器一覧2024!$A$2:$K$254,7,FALSE),"")</f>
        <v/>
      </c>
      <c r="O232" s="256"/>
      <c r="P232" s="256"/>
      <c r="Q232" s="256"/>
      <c r="R232" s="256"/>
      <c r="S232" s="256"/>
      <c r="T232" s="257"/>
      <c r="U232" s="174"/>
      <c r="V232" s="174"/>
      <c r="W232" s="69"/>
      <c r="X232" s="277" t="str">
        <f>IF($B232&lt;=入力シート!$F$22,""&amp;中間シート!X246,"")</f>
        <v/>
      </c>
      <c r="Y232" s="277"/>
      <c r="Z232" s="277"/>
      <c r="AA232" s="277"/>
      <c r="AB232" s="277"/>
      <c r="AC232" s="277"/>
      <c r="AD232" s="277"/>
      <c r="AE232" s="277"/>
      <c r="AF232" s="277"/>
      <c r="AG232" s="277"/>
      <c r="AH232" s="277"/>
      <c r="AI232" s="277"/>
      <c r="AJ232" s="277"/>
      <c r="AK232" s="277"/>
      <c r="AL232" s="277"/>
      <c r="AM232" s="277"/>
      <c r="AN232" s="277"/>
      <c r="AO232" s="277"/>
      <c r="AP232" s="32"/>
      <c r="AQ232" s="65">
        <f>IF(J232&lt;&gt;"",1,0)</f>
        <v>0</v>
      </c>
      <c r="AR232" s="69">
        <f>IF(H232&lt;&gt;"",1,0)</f>
        <v>0</v>
      </c>
      <c r="AS232" s="69"/>
    </row>
    <row r="233" spans="2:45" x14ac:dyDescent="0.1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6" t="s">
        <v>111</v>
      </c>
      <c r="Y233" s="226"/>
      <c r="Z233" s="226"/>
      <c r="AA233" s="226"/>
      <c r="AB233" s="226"/>
      <c r="AC233" s="226"/>
      <c r="AD233" s="226"/>
      <c r="AE233" s="226"/>
      <c r="AF233" s="226"/>
      <c r="AG233" s="226"/>
      <c r="AH233" s="226"/>
      <c r="AI233" s="226"/>
      <c r="AJ233" s="226"/>
      <c r="AK233" s="226"/>
      <c r="AL233" s="226"/>
      <c r="AM233" s="226"/>
      <c r="AN233" s="226"/>
      <c r="AO233" s="226"/>
      <c r="AQ233" s="69"/>
      <c r="AR233" s="69"/>
      <c r="AS233" s="69"/>
    </row>
    <row r="234" spans="2:45" ht="14.25" thickBot="1" x14ac:dyDescent="0.2">
      <c r="C234" s="37"/>
      <c r="D234" s="37"/>
      <c r="E234" s="38"/>
      <c r="F234" s="172"/>
      <c r="G234" s="38"/>
      <c r="H234" s="38"/>
      <c r="I234" s="179"/>
      <c r="J234" s="171"/>
      <c r="K234" s="171"/>
      <c r="L234" s="171"/>
      <c r="M234" s="171"/>
      <c r="N234" s="171"/>
      <c r="O234" s="171"/>
      <c r="P234" s="171"/>
      <c r="Q234" s="171"/>
      <c r="R234" s="171"/>
      <c r="S234" s="171"/>
      <c r="T234" s="171"/>
      <c r="U234" s="171"/>
      <c r="V234" s="171"/>
      <c r="W234" s="37"/>
      <c r="X234" s="226" t="s">
        <v>111</v>
      </c>
      <c r="Y234" s="226"/>
      <c r="Z234" s="226"/>
      <c r="AA234" s="226"/>
      <c r="AB234" s="226"/>
      <c r="AC234" s="226"/>
      <c r="AD234" s="226"/>
      <c r="AE234" s="226"/>
      <c r="AF234" s="226"/>
      <c r="AG234" s="226"/>
      <c r="AH234" s="226"/>
      <c r="AI234" s="226"/>
      <c r="AJ234" s="226"/>
      <c r="AK234" s="226"/>
      <c r="AL234" s="226"/>
      <c r="AM234" s="226"/>
      <c r="AN234" s="226"/>
      <c r="AO234" s="226"/>
      <c r="AQ234" s="69"/>
      <c r="AR234" s="69"/>
      <c r="AS234" s="69"/>
    </row>
    <row r="235" spans="2:45" ht="18" customHeight="1" thickBot="1" x14ac:dyDescent="0.2">
      <c r="B235" s="33">
        <v>21</v>
      </c>
      <c r="C235" s="37"/>
      <c r="D235" s="66" t="s">
        <v>94</v>
      </c>
      <c r="E235" s="39" t="s">
        <v>40</v>
      </c>
      <c r="F235" s="166"/>
      <c r="G235" s="37"/>
      <c r="H235" s="91"/>
      <c r="I235" s="177"/>
      <c r="J235" s="230" t="str">
        <f>IFERROR(VLOOKUP($F235,補助対象機器一覧2024!$A$2:$K$254,2,FALSE),"")</f>
        <v/>
      </c>
      <c r="K235" s="231"/>
      <c r="L235" s="232"/>
      <c r="M235" s="171"/>
      <c r="N235" s="255" t="str">
        <f>IFERROR(VLOOKUP($F235,補助対象機器一覧2024!$A$2:$K$254,7,FALSE),"")</f>
        <v/>
      </c>
      <c r="O235" s="256"/>
      <c r="P235" s="256"/>
      <c r="Q235" s="256"/>
      <c r="R235" s="256"/>
      <c r="S235" s="256"/>
      <c r="T235" s="257"/>
      <c r="U235" s="171"/>
      <c r="V235" s="171"/>
      <c r="W235" s="37"/>
      <c r="X235" s="277" t="str">
        <f>IF($B235&lt;=入力シート!$F$22,""&amp;中間シート!X247,"")</f>
        <v/>
      </c>
      <c r="Y235" s="277"/>
      <c r="Z235" s="277"/>
      <c r="AA235" s="277"/>
      <c r="AB235" s="277"/>
      <c r="AC235" s="277"/>
      <c r="AD235" s="277"/>
      <c r="AE235" s="277"/>
      <c r="AF235" s="277"/>
      <c r="AG235" s="277"/>
      <c r="AH235" s="277"/>
      <c r="AI235" s="277"/>
      <c r="AJ235" s="277"/>
      <c r="AK235" s="277"/>
      <c r="AL235" s="277"/>
      <c r="AM235" s="277"/>
      <c r="AN235" s="277"/>
      <c r="AO235" s="277"/>
      <c r="AQ235" s="65">
        <f>IF(J235&lt;&gt;"",1,0)</f>
        <v>0</v>
      </c>
      <c r="AR235" s="69">
        <f>IF(H235&lt;&gt;"",1,0)</f>
        <v>0</v>
      </c>
      <c r="AS235" s="69"/>
    </row>
    <row r="236" spans="2:45" ht="5.0999999999999996" customHeight="1" thickBot="1" x14ac:dyDescent="0.2">
      <c r="C236" s="37"/>
      <c r="D236" s="37"/>
      <c r="E236" s="39"/>
      <c r="F236" s="171"/>
      <c r="G236" s="38"/>
      <c r="H236" s="38"/>
      <c r="I236" s="177"/>
      <c r="J236" s="171"/>
      <c r="K236" s="171"/>
      <c r="L236" s="171"/>
      <c r="M236" s="171"/>
      <c r="N236" s="171"/>
      <c r="O236" s="171"/>
      <c r="P236" s="171"/>
      <c r="Q236" s="171"/>
      <c r="R236" s="171"/>
      <c r="S236" s="171"/>
      <c r="T236" s="171"/>
      <c r="U236" s="171"/>
      <c r="V236" s="171"/>
      <c r="W236" s="37"/>
      <c r="X236" s="226" t="s">
        <v>111</v>
      </c>
      <c r="Y236" s="226"/>
      <c r="Z236" s="226"/>
      <c r="AA236" s="226"/>
      <c r="AB236" s="226"/>
      <c r="AC236" s="226"/>
      <c r="AD236" s="226"/>
      <c r="AE236" s="226"/>
      <c r="AF236" s="226"/>
      <c r="AG236" s="226"/>
      <c r="AH236" s="226"/>
      <c r="AI236" s="226"/>
      <c r="AJ236" s="226"/>
      <c r="AK236" s="226"/>
      <c r="AL236" s="226"/>
      <c r="AM236" s="226"/>
      <c r="AN236" s="226"/>
      <c r="AO236" s="226"/>
      <c r="AP236" s="32"/>
      <c r="AQ236" s="69"/>
      <c r="AR236" s="69"/>
      <c r="AS236" s="69"/>
    </row>
    <row r="237" spans="2:45" ht="18" customHeight="1" thickBot="1" x14ac:dyDescent="0.2">
      <c r="B237" s="33">
        <v>21</v>
      </c>
      <c r="C237" s="37"/>
      <c r="D237" s="37"/>
      <c r="E237" s="39" t="s">
        <v>41</v>
      </c>
      <c r="F237" s="166"/>
      <c r="G237" s="38"/>
      <c r="H237" s="91"/>
      <c r="I237" s="177"/>
      <c r="J237" s="230" t="str">
        <f>IFERROR(VLOOKUP($F237,補助対象機器一覧2024!$A$2:$K$254,2,FALSE),"")</f>
        <v/>
      </c>
      <c r="K237" s="231"/>
      <c r="L237" s="232"/>
      <c r="M237" s="171"/>
      <c r="N237" s="255" t="str">
        <f>IFERROR(VLOOKUP($F237,補助対象機器一覧2024!$A$2:$K$254,7,FALSE),"")</f>
        <v/>
      </c>
      <c r="O237" s="256"/>
      <c r="P237" s="256"/>
      <c r="Q237" s="256"/>
      <c r="R237" s="256"/>
      <c r="S237" s="256"/>
      <c r="T237" s="257"/>
      <c r="U237" s="171"/>
      <c r="V237" s="171"/>
      <c r="W237" s="37"/>
      <c r="X237" s="277" t="str">
        <f>IF($B237&lt;=入力シート!$F$22,""&amp;中間シート!X248,"")</f>
        <v/>
      </c>
      <c r="Y237" s="277"/>
      <c r="Z237" s="277"/>
      <c r="AA237" s="277"/>
      <c r="AB237" s="277"/>
      <c r="AC237" s="277"/>
      <c r="AD237" s="277"/>
      <c r="AE237" s="277"/>
      <c r="AF237" s="277"/>
      <c r="AG237" s="277"/>
      <c r="AH237" s="277"/>
      <c r="AI237" s="277"/>
      <c r="AJ237" s="277"/>
      <c r="AK237" s="277"/>
      <c r="AL237" s="277"/>
      <c r="AM237" s="277"/>
      <c r="AN237" s="277"/>
      <c r="AO237" s="277"/>
      <c r="AP237" s="32"/>
      <c r="AQ237" s="65">
        <f>IF(J237&lt;&gt;"",1,0)</f>
        <v>0</v>
      </c>
      <c r="AR237" s="69">
        <f>IF(H237&lt;&gt;"",1,0)</f>
        <v>0</v>
      </c>
      <c r="AS237" s="69"/>
    </row>
    <row r="238" spans="2:45" ht="5.0999999999999996" customHeight="1" thickBot="1" x14ac:dyDescent="0.2">
      <c r="C238" s="37"/>
      <c r="D238" s="37"/>
      <c r="E238" s="39"/>
      <c r="F238" s="172"/>
      <c r="G238" s="38"/>
      <c r="H238" s="38"/>
      <c r="I238" s="177"/>
      <c r="J238" s="172"/>
      <c r="K238" s="172"/>
      <c r="L238" s="172"/>
      <c r="M238" s="171"/>
      <c r="N238" s="172"/>
      <c r="O238" s="172"/>
      <c r="P238" s="172"/>
      <c r="Q238" s="171"/>
      <c r="R238" s="172"/>
      <c r="S238" s="172"/>
      <c r="T238" s="172"/>
      <c r="U238" s="171"/>
      <c r="V238" s="171"/>
      <c r="W238" s="37"/>
      <c r="X238" s="226" t="s">
        <v>111</v>
      </c>
      <c r="Y238" s="226"/>
      <c r="Z238" s="226"/>
      <c r="AA238" s="226"/>
      <c r="AB238" s="226"/>
      <c r="AC238" s="226"/>
      <c r="AD238" s="226"/>
      <c r="AE238" s="226"/>
      <c r="AF238" s="226"/>
      <c r="AG238" s="226"/>
      <c r="AH238" s="226"/>
      <c r="AI238" s="226"/>
      <c r="AJ238" s="226"/>
      <c r="AK238" s="226"/>
      <c r="AL238" s="226"/>
      <c r="AM238" s="226"/>
      <c r="AN238" s="226"/>
      <c r="AO238" s="226"/>
      <c r="AP238" s="32"/>
      <c r="AQ238" s="69"/>
      <c r="AR238" s="69"/>
      <c r="AS238" s="69"/>
    </row>
    <row r="239" spans="2:45" ht="18" customHeight="1" thickBot="1" x14ac:dyDescent="0.2">
      <c r="B239" s="33">
        <v>21</v>
      </c>
      <c r="C239" s="37"/>
      <c r="D239" s="37"/>
      <c r="E239" s="39" t="s">
        <v>42</v>
      </c>
      <c r="F239" s="166"/>
      <c r="G239" s="38"/>
      <c r="H239" s="91"/>
      <c r="I239" s="177"/>
      <c r="J239" s="230" t="str">
        <f>IFERROR(VLOOKUP($F239,補助対象機器一覧2024!$A$2:$K$254,2,FALSE),"")</f>
        <v/>
      </c>
      <c r="K239" s="231"/>
      <c r="L239" s="232"/>
      <c r="M239" s="171"/>
      <c r="N239" s="255" t="str">
        <f>IFERROR(VLOOKUP($F239,補助対象機器一覧2024!$A$2:$K$254,7,FALSE),"")</f>
        <v/>
      </c>
      <c r="O239" s="256"/>
      <c r="P239" s="256"/>
      <c r="Q239" s="256"/>
      <c r="R239" s="256"/>
      <c r="S239" s="256"/>
      <c r="T239" s="257"/>
      <c r="U239" s="171"/>
      <c r="V239" s="171"/>
      <c r="W239" s="37"/>
      <c r="X239" s="277" t="str">
        <f>IF($B239&lt;=入力シート!$F$22,""&amp;中間シート!X249,"")</f>
        <v/>
      </c>
      <c r="Y239" s="277"/>
      <c r="Z239" s="277"/>
      <c r="AA239" s="277"/>
      <c r="AB239" s="277"/>
      <c r="AC239" s="277"/>
      <c r="AD239" s="277"/>
      <c r="AE239" s="277"/>
      <c r="AF239" s="277"/>
      <c r="AG239" s="277"/>
      <c r="AH239" s="277"/>
      <c r="AI239" s="277"/>
      <c r="AJ239" s="277"/>
      <c r="AK239" s="277"/>
      <c r="AL239" s="277"/>
      <c r="AM239" s="277"/>
      <c r="AN239" s="277"/>
      <c r="AO239" s="277"/>
      <c r="AP239" s="32"/>
      <c r="AQ239" s="65">
        <f>IF(J239&lt;&gt;"",1,0)</f>
        <v>0</v>
      </c>
      <c r="AR239" s="69">
        <f>IF(H239&lt;&gt;"",1,0)</f>
        <v>0</v>
      </c>
      <c r="AS239" s="69"/>
    </row>
    <row r="240" spans="2:45" x14ac:dyDescent="0.1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6" t="s">
        <v>111</v>
      </c>
      <c r="Y240" s="226"/>
      <c r="Z240" s="226"/>
      <c r="AA240" s="226"/>
      <c r="AB240" s="226"/>
      <c r="AC240" s="226"/>
      <c r="AD240" s="226"/>
      <c r="AE240" s="226"/>
      <c r="AF240" s="226"/>
      <c r="AG240" s="226"/>
      <c r="AH240" s="226"/>
      <c r="AI240" s="226"/>
      <c r="AJ240" s="226"/>
      <c r="AK240" s="226"/>
      <c r="AL240" s="226"/>
      <c r="AM240" s="226"/>
      <c r="AN240" s="226"/>
      <c r="AO240" s="226"/>
      <c r="AQ240" s="69"/>
      <c r="AR240" s="69"/>
      <c r="AS240" s="69"/>
    </row>
    <row r="241" spans="2:45" ht="14.25" thickBot="1" x14ac:dyDescent="0.2">
      <c r="C241" s="69"/>
      <c r="D241" s="69"/>
      <c r="E241" s="76"/>
      <c r="F241" s="173"/>
      <c r="G241" s="76"/>
      <c r="H241" s="76"/>
      <c r="I241" s="180"/>
      <c r="J241" s="174"/>
      <c r="K241" s="174"/>
      <c r="L241" s="174"/>
      <c r="M241" s="174"/>
      <c r="N241" s="174"/>
      <c r="O241" s="174"/>
      <c r="P241" s="174"/>
      <c r="Q241" s="174"/>
      <c r="R241" s="174"/>
      <c r="S241" s="174"/>
      <c r="T241" s="174"/>
      <c r="U241" s="174"/>
      <c r="V241" s="174"/>
      <c r="W241" s="69"/>
      <c r="X241" s="226" t="s">
        <v>111</v>
      </c>
      <c r="Y241" s="226"/>
      <c r="Z241" s="226"/>
      <c r="AA241" s="226"/>
      <c r="AB241" s="226"/>
      <c r="AC241" s="226"/>
      <c r="AD241" s="226"/>
      <c r="AE241" s="226"/>
      <c r="AF241" s="226"/>
      <c r="AG241" s="226"/>
      <c r="AH241" s="226"/>
      <c r="AI241" s="226"/>
      <c r="AJ241" s="226"/>
      <c r="AK241" s="226"/>
      <c r="AL241" s="226"/>
      <c r="AM241" s="226"/>
      <c r="AN241" s="226"/>
      <c r="AO241" s="226"/>
      <c r="AQ241" s="69"/>
      <c r="AR241" s="69"/>
      <c r="AS241" s="69"/>
    </row>
    <row r="242" spans="2:45" ht="18" customHeight="1" thickBot="1" x14ac:dyDescent="0.2">
      <c r="B242" s="33">
        <v>22</v>
      </c>
      <c r="C242" s="69"/>
      <c r="D242" s="77" t="s">
        <v>95</v>
      </c>
      <c r="E242" s="78" t="s">
        <v>40</v>
      </c>
      <c r="F242" s="166"/>
      <c r="G242" s="69"/>
      <c r="H242" s="64"/>
      <c r="I242" s="181"/>
      <c r="J242" s="230" t="str">
        <f>IFERROR(VLOOKUP($F242,補助対象機器一覧2024!$A$2:$K$254,2,FALSE),"")</f>
        <v/>
      </c>
      <c r="K242" s="231"/>
      <c r="L242" s="232"/>
      <c r="M242" s="174"/>
      <c r="N242" s="255" t="str">
        <f>IFERROR(VLOOKUP($F242,補助対象機器一覧2024!$A$2:$K$254,7,FALSE),"")</f>
        <v/>
      </c>
      <c r="O242" s="256"/>
      <c r="P242" s="256"/>
      <c r="Q242" s="256"/>
      <c r="R242" s="256"/>
      <c r="S242" s="256"/>
      <c r="T242" s="257"/>
      <c r="U242" s="174"/>
      <c r="V242" s="174"/>
      <c r="W242" s="69"/>
      <c r="X242" s="277" t="str">
        <f>IF($B242&lt;=入力シート!$F$22,""&amp;中間シート!X250,"")</f>
        <v/>
      </c>
      <c r="Y242" s="277"/>
      <c r="Z242" s="277"/>
      <c r="AA242" s="277"/>
      <c r="AB242" s="277"/>
      <c r="AC242" s="277"/>
      <c r="AD242" s="277"/>
      <c r="AE242" s="277"/>
      <c r="AF242" s="277"/>
      <c r="AG242" s="277"/>
      <c r="AH242" s="277"/>
      <c r="AI242" s="277"/>
      <c r="AJ242" s="277"/>
      <c r="AK242" s="277"/>
      <c r="AL242" s="277"/>
      <c r="AM242" s="277"/>
      <c r="AN242" s="277"/>
      <c r="AO242" s="277"/>
      <c r="AQ242" s="65">
        <f>IF(J242&lt;&gt;"",1,0)</f>
        <v>0</v>
      </c>
      <c r="AR242" s="69">
        <f>IF(H242&lt;&gt;"",1,0)</f>
        <v>0</v>
      </c>
      <c r="AS242" s="69"/>
    </row>
    <row r="243" spans="2:45" ht="5.0999999999999996" customHeight="1" thickBot="1" x14ac:dyDescent="0.2">
      <c r="C243" s="69"/>
      <c r="D243" s="69"/>
      <c r="E243" s="76"/>
      <c r="F243" s="174"/>
      <c r="G243" s="76"/>
      <c r="H243" s="76"/>
      <c r="I243" s="181"/>
      <c r="J243" s="174"/>
      <c r="K243" s="174"/>
      <c r="L243" s="174"/>
      <c r="M243" s="174"/>
      <c r="N243" s="174"/>
      <c r="O243" s="174"/>
      <c r="P243" s="174"/>
      <c r="Q243" s="174"/>
      <c r="R243" s="174"/>
      <c r="S243" s="174"/>
      <c r="T243" s="174"/>
      <c r="U243" s="174"/>
      <c r="V243" s="174"/>
      <c r="W243" s="69"/>
      <c r="X243" s="226" t="s">
        <v>111</v>
      </c>
      <c r="Y243" s="226"/>
      <c r="Z243" s="226"/>
      <c r="AA243" s="226"/>
      <c r="AB243" s="226"/>
      <c r="AC243" s="226"/>
      <c r="AD243" s="226"/>
      <c r="AE243" s="226"/>
      <c r="AF243" s="226"/>
      <c r="AG243" s="226"/>
      <c r="AH243" s="226"/>
      <c r="AI243" s="226"/>
      <c r="AJ243" s="226"/>
      <c r="AK243" s="226"/>
      <c r="AL243" s="226"/>
      <c r="AM243" s="226"/>
      <c r="AN243" s="226"/>
      <c r="AO243" s="226"/>
      <c r="AP243" s="32"/>
      <c r="AQ243" s="69"/>
      <c r="AR243" s="69"/>
      <c r="AS243" s="69"/>
    </row>
    <row r="244" spans="2:45" ht="18" customHeight="1" thickBot="1" x14ac:dyDescent="0.2">
      <c r="B244" s="33">
        <v>22</v>
      </c>
      <c r="C244" s="69"/>
      <c r="D244" s="69"/>
      <c r="E244" s="78" t="s">
        <v>41</v>
      </c>
      <c r="F244" s="166"/>
      <c r="G244" s="76"/>
      <c r="H244" s="64"/>
      <c r="I244" s="181"/>
      <c r="J244" s="230" t="str">
        <f>IFERROR(VLOOKUP($F244,補助対象機器一覧2024!$A$2:$K$254,2,FALSE),"")</f>
        <v/>
      </c>
      <c r="K244" s="231"/>
      <c r="L244" s="232"/>
      <c r="M244" s="174"/>
      <c r="N244" s="255" t="str">
        <f>IFERROR(VLOOKUP($F244,補助対象機器一覧2024!$A$2:$K$254,7,FALSE),"")</f>
        <v/>
      </c>
      <c r="O244" s="256"/>
      <c r="P244" s="256"/>
      <c r="Q244" s="256"/>
      <c r="R244" s="256"/>
      <c r="S244" s="256"/>
      <c r="T244" s="257"/>
      <c r="U244" s="174"/>
      <c r="V244" s="174"/>
      <c r="W244" s="69"/>
      <c r="X244" s="277" t="str">
        <f>IF($B244&lt;=入力シート!$F$22,""&amp;中間シート!X251,"")</f>
        <v/>
      </c>
      <c r="Y244" s="277"/>
      <c r="Z244" s="277"/>
      <c r="AA244" s="277"/>
      <c r="AB244" s="277"/>
      <c r="AC244" s="277"/>
      <c r="AD244" s="277"/>
      <c r="AE244" s="277"/>
      <c r="AF244" s="277"/>
      <c r="AG244" s="277"/>
      <c r="AH244" s="277"/>
      <c r="AI244" s="277"/>
      <c r="AJ244" s="277"/>
      <c r="AK244" s="277"/>
      <c r="AL244" s="277"/>
      <c r="AM244" s="277"/>
      <c r="AN244" s="277"/>
      <c r="AO244" s="277"/>
      <c r="AP244" s="32"/>
      <c r="AQ244" s="65">
        <f>IF(J244&lt;&gt;"",1,0)</f>
        <v>0</v>
      </c>
      <c r="AR244" s="69">
        <f>IF(H244&lt;&gt;"",1,0)</f>
        <v>0</v>
      </c>
      <c r="AS244" s="69"/>
    </row>
    <row r="245" spans="2:45" ht="5.0999999999999996" customHeight="1" thickBot="1" x14ac:dyDescent="0.2">
      <c r="C245" s="69"/>
      <c r="D245" s="69"/>
      <c r="E245" s="78"/>
      <c r="F245" s="173"/>
      <c r="G245" s="76"/>
      <c r="H245" s="76"/>
      <c r="I245" s="181"/>
      <c r="J245" s="173"/>
      <c r="K245" s="173"/>
      <c r="L245" s="173"/>
      <c r="M245" s="174"/>
      <c r="N245" s="173"/>
      <c r="O245" s="173"/>
      <c r="P245" s="173"/>
      <c r="Q245" s="174"/>
      <c r="R245" s="173"/>
      <c r="S245" s="173"/>
      <c r="T245" s="173"/>
      <c r="U245" s="174"/>
      <c r="V245" s="174"/>
      <c r="W245" s="69"/>
      <c r="X245" s="226" t="s">
        <v>111</v>
      </c>
      <c r="Y245" s="226"/>
      <c r="Z245" s="226"/>
      <c r="AA245" s="226"/>
      <c r="AB245" s="226"/>
      <c r="AC245" s="226"/>
      <c r="AD245" s="226"/>
      <c r="AE245" s="226"/>
      <c r="AF245" s="226"/>
      <c r="AG245" s="226"/>
      <c r="AH245" s="226"/>
      <c r="AI245" s="226"/>
      <c r="AJ245" s="226"/>
      <c r="AK245" s="226"/>
      <c r="AL245" s="226"/>
      <c r="AM245" s="226"/>
      <c r="AN245" s="226"/>
      <c r="AO245" s="226"/>
      <c r="AP245" s="32"/>
      <c r="AQ245" s="69"/>
      <c r="AR245" s="69"/>
      <c r="AS245" s="69"/>
    </row>
    <row r="246" spans="2:45" ht="18" customHeight="1" thickBot="1" x14ac:dyDescent="0.2">
      <c r="B246" s="33">
        <v>22</v>
      </c>
      <c r="C246" s="69"/>
      <c r="D246" s="69"/>
      <c r="E246" s="78" t="s">
        <v>42</v>
      </c>
      <c r="F246" s="166"/>
      <c r="G246" s="76"/>
      <c r="H246" s="64"/>
      <c r="I246" s="181"/>
      <c r="J246" s="230" t="str">
        <f>IFERROR(VLOOKUP($F246,補助対象機器一覧2024!$A$2:$K$254,2,FALSE),"")</f>
        <v/>
      </c>
      <c r="K246" s="231"/>
      <c r="L246" s="232"/>
      <c r="M246" s="174"/>
      <c r="N246" s="255" t="str">
        <f>IFERROR(VLOOKUP($F246,補助対象機器一覧2024!$A$2:$K$254,7,FALSE),"")</f>
        <v/>
      </c>
      <c r="O246" s="256"/>
      <c r="P246" s="256"/>
      <c r="Q246" s="256"/>
      <c r="R246" s="256"/>
      <c r="S246" s="256"/>
      <c r="T246" s="257"/>
      <c r="U246" s="174"/>
      <c r="V246" s="174"/>
      <c r="W246" s="69"/>
      <c r="X246" s="277" t="str">
        <f>IF($B246&lt;=入力シート!$F$22,""&amp;中間シート!X252,"")</f>
        <v/>
      </c>
      <c r="Y246" s="277"/>
      <c r="Z246" s="277"/>
      <c r="AA246" s="277"/>
      <c r="AB246" s="277"/>
      <c r="AC246" s="277"/>
      <c r="AD246" s="277"/>
      <c r="AE246" s="277"/>
      <c r="AF246" s="277"/>
      <c r="AG246" s="277"/>
      <c r="AH246" s="277"/>
      <c r="AI246" s="277"/>
      <c r="AJ246" s="277"/>
      <c r="AK246" s="277"/>
      <c r="AL246" s="277"/>
      <c r="AM246" s="277"/>
      <c r="AN246" s="277"/>
      <c r="AO246" s="277"/>
      <c r="AP246" s="32"/>
      <c r="AQ246" s="65">
        <f>IF(J246&lt;&gt;"",1,0)</f>
        <v>0</v>
      </c>
      <c r="AR246" s="69">
        <f>IF(H246&lt;&gt;"",1,0)</f>
        <v>0</v>
      </c>
      <c r="AS246" s="69"/>
    </row>
    <row r="247" spans="2:45" x14ac:dyDescent="0.1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6" t="s">
        <v>111</v>
      </c>
      <c r="Y247" s="226"/>
      <c r="Z247" s="226"/>
      <c r="AA247" s="226"/>
      <c r="AB247" s="226"/>
      <c r="AC247" s="226"/>
      <c r="AD247" s="226"/>
      <c r="AE247" s="226"/>
      <c r="AF247" s="226"/>
      <c r="AG247" s="226"/>
      <c r="AH247" s="226"/>
      <c r="AI247" s="226"/>
      <c r="AJ247" s="226"/>
      <c r="AK247" s="226"/>
      <c r="AL247" s="226"/>
      <c r="AM247" s="226"/>
      <c r="AN247" s="226"/>
      <c r="AO247" s="226"/>
      <c r="AQ247" s="69"/>
      <c r="AR247" s="69"/>
      <c r="AS247" s="69"/>
    </row>
    <row r="248" spans="2:45" ht="14.25" thickBot="1" x14ac:dyDescent="0.2">
      <c r="C248" s="37"/>
      <c r="D248" s="37"/>
      <c r="E248" s="38"/>
      <c r="F248" s="172"/>
      <c r="G248" s="38"/>
      <c r="H248" s="38"/>
      <c r="I248" s="179"/>
      <c r="J248" s="171"/>
      <c r="K248" s="171"/>
      <c r="L248" s="171"/>
      <c r="M248" s="171"/>
      <c r="N248" s="171"/>
      <c r="O248" s="171"/>
      <c r="P248" s="171"/>
      <c r="Q248" s="171"/>
      <c r="R248" s="171"/>
      <c r="S248" s="171"/>
      <c r="T248" s="171"/>
      <c r="U248" s="171"/>
      <c r="V248" s="171"/>
      <c r="W248" s="37"/>
      <c r="X248" s="226" t="s">
        <v>111</v>
      </c>
      <c r="Y248" s="226"/>
      <c r="Z248" s="226"/>
      <c r="AA248" s="226"/>
      <c r="AB248" s="226"/>
      <c r="AC248" s="226"/>
      <c r="AD248" s="226"/>
      <c r="AE248" s="226"/>
      <c r="AF248" s="226"/>
      <c r="AG248" s="226"/>
      <c r="AH248" s="226"/>
      <c r="AI248" s="226"/>
      <c r="AJ248" s="226"/>
      <c r="AK248" s="226"/>
      <c r="AL248" s="226"/>
      <c r="AM248" s="226"/>
      <c r="AN248" s="226"/>
      <c r="AO248" s="226"/>
      <c r="AQ248" s="69"/>
      <c r="AR248" s="69"/>
      <c r="AS248" s="69"/>
    </row>
    <row r="249" spans="2:45" ht="18" customHeight="1" thickBot="1" x14ac:dyDescent="0.2">
      <c r="B249" s="33">
        <v>23</v>
      </c>
      <c r="C249" s="37"/>
      <c r="D249" s="66" t="s">
        <v>96</v>
      </c>
      <c r="E249" s="39" t="s">
        <v>40</v>
      </c>
      <c r="F249" s="166"/>
      <c r="G249" s="37"/>
      <c r="H249" s="91"/>
      <c r="I249" s="177"/>
      <c r="J249" s="230" t="str">
        <f>IFERROR(VLOOKUP($F249,補助対象機器一覧2024!$A$2:$K$254,2,FALSE),"")</f>
        <v/>
      </c>
      <c r="K249" s="231"/>
      <c r="L249" s="232"/>
      <c r="M249" s="171"/>
      <c r="N249" s="255" t="str">
        <f>IFERROR(VLOOKUP($F249,補助対象機器一覧2024!$A$2:$K$254,7,FALSE),"")</f>
        <v/>
      </c>
      <c r="O249" s="256"/>
      <c r="P249" s="256"/>
      <c r="Q249" s="256"/>
      <c r="R249" s="256"/>
      <c r="S249" s="256"/>
      <c r="T249" s="257"/>
      <c r="U249" s="171"/>
      <c r="V249" s="171"/>
      <c r="W249" s="37"/>
      <c r="X249" s="277" t="str">
        <f>IF($B249&lt;=入力シート!$F$22,""&amp;中間シート!X253,"")</f>
        <v/>
      </c>
      <c r="Y249" s="277"/>
      <c r="Z249" s="277"/>
      <c r="AA249" s="277"/>
      <c r="AB249" s="277"/>
      <c r="AC249" s="277"/>
      <c r="AD249" s="277"/>
      <c r="AE249" s="277"/>
      <c r="AF249" s="277"/>
      <c r="AG249" s="277"/>
      <c r="AH249" s="277"/>
      <c r="AI249" s="277"/>
      <c r="AJ249" s="277"/>
      <c r="AK249" s="277"/>
      <c r="AL249" s="277"/>
      <c r="AM249" s="277"/>
      <c r="AN249" s="277"/>
      <c r="AO249" s="277"/>
      <c r="AQ249" s="65">
        <f>IF(J249&lt;&gt;"",1,0)</f>
        <v>0</v>
      </c>
      <c r="AR249" s="69">
        <f>IF(H249&lt;&gt;"",1,0)</f>
        <v>0</v>
      </c>
      <c r="AS249" s="69"/>
    </row>
    <row r="250" spans="2:45" ht="5.0999999999999996" customHeight="1" thickBot="1" x14ac:dyDescent="0.2">
      <c r="C250" s="37"/>
      <c r="D250" s="37"/>
      <c r="E250" s="38"/>
      <c r="F250" s="171"/>
      <c r="G250" s="38"/>
      <c r="H250" s="38"/>
      <c r="I250" s="177"/>
      <c r="J250" s="171"/>
      <c r="K250" s="171"/>
      <c r="L250" s="171"/>
      <c r="M250" s="171"/>
      <c r="N250" s="171"/>
      <c r="O250" s="171"/>
      <c r="P250" s="171"/>
      <c r="Q250" s="171"/>
      <c r="R250" s="171"/>
      <c r="S250" s="171"/>
      <c r="T250" s="171"/>
      <c r="U250" s="171"/>
      <c r="V250" s="171"/>
      <c r="W250" s="37"/>
      <c r="X250" s="226" t="s">
        <v>111</v>
      </c>
      <c r="Y250" s="226"/>
      <c r="Z250" s="226"/>
      <c r="AA250" s="226"/>
      <c r="AB250" s="226"/>
      <c r="AC250" s="226"/>
      <c r="AD250" s="226"/>
      <c r="AE250" s="226"/>
      <c r="AF250" s="226"/>
      <c r="AG250" s="226"/>
      <c r="AH250" s="226"/>
      <c r="AI250" s="226"/>
      <c r="AJ250" s="226"/>
      <c r="AK250" s="226"/>
      <c r="AL250" s="226"/>
      <c r="AM250" s="226"/>
      <c r="AN250" s="226"/>
      <c r="AO250" s="226"/>
      <c r="AP250" s="32"/>
      <c r="AQ250" s="69"/>
      <c r="AR250" s="69"/>
      <c r="AS250" s="69"/>
    </row>
    <row r="251" spans="2:45" ht="18" customHeight="1" thickBot="1" x14ac:dyDescent="0.2">
      <c r="B251" s="33">
        <v>23</v>
      </c>
      <c r="C251" s="37"/>
      <c r="D251" s="37"/>
      <c r="E251" s="39" t="s">
        <v>41</v>
      </c>
      <c r="F251" s="166"/>
      <c r="G251" s="38"/>
      <c r="H251" s="91"/>
      <c r="I251" s="177"/>
      <c r="J251" s="230" t="str">
        <f>IFERROR(VLOOKUP($F251,補助対象機器一覧2024!$A$2:$K$254,2,FALSE),"")</f>
        <v/>
      </c>
      <c r="K251" s="231"/>
      <c r="L251" s="232"/>
      <c r="M251" s="171"/>
      <c r="N251" s="255" t="str">
        <f>IFERROR(VLOOKUP($F251,補助対象機器一覧2024!$A$2:$K$254,7,FALSE),"")</f>
        <v/>
      </c>
      <c r="O251" s="256"/>
      <c r="P251" s="256"/>
      <c r="Q251" s="256"/>
      <c r="R251" s="256"/>
      <c r="S251" s="256"/>
      <c r="T251" s="257"/>
      <c r="U251" s="171"/>
      <c r="V251" s="171"/>
      <c r="W251" s="37"/>
      <c r="X251" s="277" t="str">
        <f>IF($B251&lt;=入力シート!$F$22,""&amp;中間シート!X254,"")</f>
        <v/>
      </c>
      <c r="Y251" s="277"/>
      <c r="Z251" s="277"/>
      <c r="AA251" s="277"/>
      <c r="AB251" s="277"/>
      <c r="AC251" s="277"/>
      <c r="AD251" s="277"/>
      <c r="AE251" s="277"/>
      <c r="AF251" s="277"/>
      <c r="AG251" s="277"/>
      <c r="AH251" s="277"/>
      <c r="AI251" s="277"/>
      <c r="AJ251" s="277"/>
      <c r="AK251" s="277"/>
      <c r="AL251" s="277"/>
      <c r="AM251" s="277"/>
      <c r="AN251" s="277"/>
      <c r="AO251" s="277"/>
      <c r="AP251" s="32"/>
      <c r="AQ251" s="65">
        <f>IF(J251&lt;&gt;"",1,0)</f>
        <v>0</v>
      </c>
      <c r="AR251" s="69">
        <f>IF(H251&lt;&gt;"",1,0)</f>
        <v>0</v>
      </c>
      <c r="AS251" s="69"/>
    </row>
    <row r="252" spans="2:45" ht="5.0999999999999996" customHeight="1" thickBot="1" x14ac:dyDescent="0.2">
      <c r="C252" s="37"/>
      <c r="D252" s="37"/>
      <c r="E252" s="39"/>
      <c r="F252" s="172"/>
      <c r="G252" s="38"/>
      <c r="H252" s="38"/>
      <c r="I252" s="177"/>
      <c r="J252" s="172"/>
      <c r="K252" s="172"/>
      <c r="L252" s="172"/>
      <c r="M252" s="171"/>
      <c r="N252" s="172"/>
      <c r="O252" s="172"/>
      <c r="P252" s="172"/>
      <c r="Q252" s="171"/>
      <c r="R252" s="172"/>
      <c r="S252" s="172"/>
      <c r="T252" s="172"/>
      <c r="U252" s="171"/>
      <c r="V252" s="171"/>
      <c r="W252" s="37"/>
      <c r="X252" s="226" t="s">
        <v>111</v>
      </c>
      <c r="Y252" s="226"/>
      <c r="Z252" s="226"/>
      <c r="AA252" s="226"/>
      <c r="AB252" s="226"/>
      <c r="AC252" s="226"/>
      <c r="AD252" s="226"/>
      <c r="AE252" s="226"/>
      <c r="AF252" s="226"/>
      <c r="AG252" s="226"/>
      <c r="AH252" s="226"/>
      <c r="AI252" s="226"/>
      <c r="AJ252" s="226"/>
      <c r="AK252" s="226"/>
      <c r="AL252" s="226"/>
      <c r="AM252" s="226"/>
      <c r="AN252" s="226"/>
      <c r="AO252" s="226"/>
      <c r="AP252" s="32"/>
      <c r="AQ252" s="69"/>
      <c r="AR252" s="69"/>
      <c r="AS252" s="69"/>
    </row>
    <row r="253" spans="2:45" ht="18" customHeight="1" thickBot="1" x14ac:dyDescent="0.2">
      <c r="B253" s="33">
        <v>23</v>
      </c>
      <c r="C253" s="37"/>
      <c r="D253" s="37"/>
      <c r="E253" s="39" t="s">
        <v>42</v>
      </c>
      <c r="F253" s="166"/>
      <c r="G253" s="38"/>
      <c r="H253" s="91"/>
      <c r="I253" s="177"/>
      <c r="J253" s="230" t="str">
        <f>IFERROR(VLOOKUP($F253,補助対象機器一覧2024!$A$2:$K$254,2,FALSE),"")</f>
        <v/>
      </c>
      <c r="K253" s="231"/>
      <c r="L253" s="232"/>
      <c r="M253" s="171"/>
      <c r="N253" s="255" t="str">
        <f>IFERROR(VLOOKUP($F253,補助対象機器一覧2024!$A$2:$K$254,7,FALSE),"")</f>
        <v/>
      </c>
      <c r="O253" s="256"/>
      <c r="P253" s="256"/>
      <c r="Q253" s="256"/>
      <c r="R253" s="256"/>
      <c r="S253" s="256"/>
      <c r="T253" s="257"/>
      <c r="U253" s="171"/>
      <c r="V253" s="171"/>
      <c r="W253" s="37"/>
      <c r="X253" s="277" t="str">
        <f>IF($B253&lt;=入力シート!$F$22,""&amp;中間シート!X255,"")</f>
        <v/>
      </c>
      <c r="Y253" s="277"/>
      <c r="Z253" s="277"/>
      <c r="AA253" s="277"/>
      <c r="AB253" s="277"/>
      <c r="AC253" s="277"/>
      <c r="AD253" s="277"/>
      <c r="AE253" s="277"/>
      <c r="AF253" s="277"/>
      <c r="AG253" s="277"/>
      <c r="AH253" s="277"/>
      <c r="AI253" s="277"/>
      <c r="AJ253" s="277"/>
      <c r="AK253" s="277"/>
      <c r="AL253" s="277"/>
      <c r="AM253" s="277"/>
      <c r="AN253" s="277"/>
      <c r="AO253" s="277"/>
      <c r="AP253" s="32"/>
      <c r="AQ253" s="65">
        <f>IF(J253&lt;&gt;"",1,0)</f>
        <v>0</v>
      </c>
      <c r="AR253" s="69">
        <f>IF(H253&lt;&gt;"",1,0)</f>
        <v>0</v>
      </c>
      <c r="AS253" s="69"/>
    </row>
    <row r="254" spans="2:45" x14ac:dyDescent="0.1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6" t="s">
        <v>111</v>
      </c>
      <c r="Y254" s="226"/>
      <c r="Z254" s="226"/>
      <c r="AA254" s="226"/>
      <c r="AB254" s="226"/>
      <c r="AC254" s="226"/>
      <c r="AD254" s="226"/>
      <c r="AE254" s="226"/>
      <c r="AF254" s="226"/>
      <c r="AG254" s="226"/>
      <c r="AH254" s="226"/>
      <c r="AI254" s="226"/>
      <c r="AJ254" s="226"/>
      <c r="AK254" s="226"/>
      <c r="AL254" s="226"/>
      <c r="AM254" s="226"/>
      <c r="AN254" s="226"/>
      <c r="AO254" s="226"/>
      <c r="AQ254" s="69"/>
      <c r="AR254" s="69"/>
      <c r="AS254" s="69"/>
    </row>
    <row r="255" spans="2:45" ht="14.25" thickBot="1" x14ac:dyDescent="0.2">
      <c r="C255" s="69"/>
      <c r="D255" s="69"/>
      <c r="E255" s="76"/>
      <c r="F255" s="173"/>
      <c r="G255" s="76"/>
      <c r="H255" s="76"/>
      <c r="I255" s="180"/>
      <c r="J255" s="174"/>
      <c r="K255" s="174"/>
      <c r="L255" s="174"/>
      <c r="M255" s="174"/>
      <c r="N255" s="174"/>
      <c r="O255" s="174"/>
      <c r="P255" s="174"/>
      <c r="Q255" s="174"/>
      <c r="R255" s="174"/>
      <c r="S255" s="174"/>
      <c r="T255" s="174"/>
      <c r="U255" s="174"/>
      <c r="V255" s="174"/>
      <c r="W255" s="69"/>
      <c r="X255" s="226" t="s">
        <v>111</v>
      </c>
      <c r="Y255" s="226"/>
      <c r="Z255" s="226"/>
      <c r="AA255" s="226"/>
      <c r="AB255" s="226"/>
      <c r="AC255" s="226"/>
      <c r="AD255" s="226"/>
      <c r="AE255" s="226"/>
      <c r="AF255" s="226"/>
      <c r="AG255" s="226"/>
      <c r="AH255" s="226"/>
      <c r="AI255" s="226"/>
      <c r="AJ255" s="226"/>
      <c r="AK255" s="226"/>
      <c r="AL255" s="226"/>
      <c r="AM255" s="226"/>
      <c r="AN255" s="226"/>
      <c r="AO255" s="226"/>
      <c r="AQ255" s="69"/>
      <c r="AR255" s="69"/>
      <c r="AS255" s="69"/>
    </row>
    <row r="256" spans="2:45" ht="18" customHeight="1" thickBot="1" x14ac:dyDescent="0.2">
      <c r="B256" s="33">
        <v>24</v>
      </c>
      <c r="C256" s="69"/>
      <c r="D256" s="77" t="s">
        <v>97</v>
      </c>
      <c r="E256" s="78" t="s">
        <v>40</v>
      </c>
      <c r="F256" s="166"/>
      <c r="G256" s="69"/>
      <c r="H256" s="64"/>
      <c r="I256" s="181"/>
      <c r="J256" s="230" t="str">
        <f>IFERROR(VLOOKUP($F256,補助対象機器一覧2024!$A$2:$K$254,2,FALSE),"")</f>
        <v/>
      </c>
      <c r="K256" s="231"/>
      <c r="L256" s="232"/>
      <c r="M256" s="174"/>
      <c r="N256" s="255" t="str">
        <f>IFERROR(VLOOKUP($F256,補助対象機器一覧2024!$A$2:$K$254,7,FALSE),"")</f>
        <v/>
      </c>
      <c r="O256" s="256"/>
      <c r="P256" s="256"/>
      <c r="Q256" s="256"/>
      <c r="R256" s="256"/>
      <c r="S256" s="256"/>
      <c r="T256" s="257"/>
      <c r="U256" s="174"/>
      <c r="V256" s="174"/>
      <c r="W256" s="69"/>
      <c r="X256" s="277" t="str">
        <f>IF($B256&lt;=入力シート!$F$22,""&amp;中間シート!X256,"")</f>
        <v/>
      </c>
      <c r="Y256" s="277"/>
      <c r="Z256" s="277"/>
      <c r="AA256" s="277"/>
      <c r="AB256" s="277"/>
      <c r="AC256" s="277"/>
      <c r="AD256" s="277"/>
      <c r="AE256" s="277"/>
      <c r="AF256" s="277"/>
      <c r="AG256" s="277"/>
      <c r="AH256" s="277"/>
      <c r="AI256" s="277"/>
      <c r="AJ256" s="277"/>
      <c r="AK256" s="277"/>
      <c r="AL256" s="277"/>
      <c r="AM256" s="277"/>
      <c r="AN256" s="277"/>
      <c r="AO256" s="277"/>
      <c r="AQ256" s="65">
        <f>IF(J256&lt;&gt;"",1,0)</f>
        <v>0</v>
      </c>
      <c r="AR256" s="69">
        <f>IF(H256&lt;&gt;"",1,0)</f>
        <v>0</v>
      </c>
      <c r="AS256" s="69"/>
    </row>
    <row r="257" spans="2:45" ht="5.0999999999999996" customHeight="1" thickBot="1" x14ac:dyDescent="0.2">
      <c r="C257" s="69"/>
      <c r="D257" s="69"/>
      <c r="E257" s="76"/>
      <c r="F257" s="174"/>
      <c r="G257" s="76"/>
      <c r="H257" s="76"/>
      <c r="I257" s="181"/>
      <c r="J257" s="174"/>
      <c r="K257" s="174"/>
      <c r="L257" s="174"/>
      <c r="M257" s="174"/>
      <c r="N257" s="174"/>
      <c r="O257" s="174"/>
      <c r="P257" s="174"/>
      <c r="Q257" s="174"/>
      <c r="R257" s="174"/>
      <c r="S257" s="174"/>
      <c r="T257" s="174"/>
      <c r="U257" s="174"/>
      <c r="V257" s="174"/>
      <c r="W257" s="69"/>
      <c r="X257" s="226" t="s">
        <v>111</v>
      </c>
      <c r="Y257" s="226"/>
      <c r="Z257" s="226"/>
      <c r="AA257" s="226"/>
      <c r="AB257" s="226"/>
      <c r="AC257" s="226"/>
      <c r="AD257" s="226"/>
      <c r="AE257" s="226"/>
      <c r="AF257" s="226"/>
      <c r="AG257" s="226"/>
      <c r="AH257" s="226"/>
      <c r="AI257" s="226"/>
      <c r="AJ257" s="226"/>
      <c r="AK257" s="226"/>
      <c r="AL257" s="226"/>
      <c r="AM257" s="226"/>
      <c r="AN257" s="226"/>
      <c r="AO257" s="226"/>
      <c r="AP257" s="32"/>
      <c r="AQ257" s="69"/>
      <c r="AR257" s="69"/>
      <c r="AS257" s="69"/>
    </row>
    <row r="258" spans="2:45" ht="18" customHeight="1" thickBot="1" x14ac:dyDescent="0.2">
      <c r="B258" s="33">
        <v>24</v>
      </c>
      <c r="C258" s="69"/>
      <c r="D258" s="69"/>
      <c r="E258" s="78" t="s">
        <v>41</v>
      </c>
      <c r="F258" s="166"/>
      <c r="G258" s="76"/>
      <c r="H258" s="64"/>
      <c r="I258" s="181"/>
      <c r="J258" s="230" t="str">
        <f>IFERROR(VLOOKUP($F258,補助対象機器一覧2024!$A$2:$K$254,2,FALSE),"")</f>
        <v/>
      </c>
      <c r="K258" s="231"/>
      <c r="L258" s="232"/>
      <c r="M258" s="174"/>
      <c r="N258" s="255" t="str">
        <f>IFERROR(VLOOKUP($F258,補助対象機器一覧2024!$A$2:$K$254,7,FALSE),"")</f>
        <v/>
      </c>
      <c r="O258" s="256"/>
      <c r="P258" s="256"/>
      <c r="Q258" s="256"/>
      <c r="R258" s="256"/>
      <c r="S258" s="256"/>
      <c r="T258" s="257"/>
      <c r="U258" s="174"/>
      <c r="V258" s="174"/>
      <c r="W258" s="69"/>
      <c r="X258" s="277" t="str">
        <f>IF($B258&lt;=入力シート!$F$22,""&amp;中間シート!X257,"")</f>
        <v/>
      </c>
      <c r="Y258" s="277"/>
      <c r="Z258" s="277"/>
      <c r="AA258" s="277"/>
      <c r="AB258" s="277"/>
      <c r="AC258" s="277"/>
      <c r="AD258" s="277"/>
      <c r="AE258" s="277"/>
      <c r="AF258" s="277"/>
      <c r="AG258" s="277"/>
      <c r="AH258" s="277"/>
      <c r="AI258" s="277"/>
      <c r="AJ258" s="277"/>
      <c r="AK258" s="277"/>
      <c r="AL258" s="277"/>
      <c r="AM258" s="277"/>
      <c r="AN258" s="277"/>
      <c r="AO258" s="277"/>
      <c r="AP258" s="32"/>
      <c r="AQ258" s="65">
        <f>IF(J258&lt;&gt;"",1,0)</f>
        <v>0</v>
      </c>
      <c r="AR258" s="69">
        <f>IF(H258&lt;&gt;"",1,0)</f>
        <v>0</v>
      </c>
      <c r="AS258" s="69"/>
    </row>
    <row r="259" spans="2:45" ht="5.0999999999999996" customHeight="1" thickBot="1" x14ac:dyDescent="0.2">
      <c r="C259" s="69"/>
      <c r="D259" s="69"/>
      <c r="E259" s="78"/>
      <c r="F259" s="173"/>
      <c r="G259" s="76"/>
      <c r="H259" s="76"/>
      <c r="I259" s="181"/>
      <c r="J259" s="173"/>
      <c r="K259" s="173"/>
      <c r="L259" s="173"/>
      <c r="M259" s="174"/>
      <c r="N259" s="173"/>
      <c r="O259" s="173"/>
      <c r="P259" s="173"/>
      <c r="Q259" s="174"/>
      <c r="R259" s="173"/>
      <c r="S259" s="173"/>
      <c r="T259" s="173"/>
      <c r="U259" s="174"/>
      <c r="V259" s="174"/>
      <c r="W259" s="69"/>
      <c r="X259" s="226" t="s">
        <v>111</v>
      </c>
      <c r="Y259" s="226"/>
      <c r="Z259" s="226"/>
      <c r="AA259" s="226"/>
      <c r="AB259" s="226"/>
      <c r="AC259" s="226"/>
      <c r="AD259" s="226"/>
      <c r="AE259" s="226"/>
      <c r="AF259" s="226"/>
      <c r="AG259" s="226"/>
      <c r="AH259" s="226"/>
      <c r="AI259" s="226"/>
      <c r="AJ259" s="226"/>
      <c r="AK259" s="226"/>
      <c r="AL259" s="226"/>
      <c r="AM259" s="226"/>
      <c r="AN259" s="226"/>
      <c r="AO259" s="226"/>
      <c r="AP259" s="32"/>
      <c r="AQ259" s="69"/>
      <c r="AR259" s="69"/>
      <c r="AS259" s="69"/>
    </row>
    <row r="260" spans="2:45" ht="18" customHeight="1" thickBot="1" x14ac:dyDescent="0.2">
      <c r="B260" s="33">
        <v>24</v>
      </c>
      <c r="C260" s="69"/>
      <c r="D260" s="69"/>
      <c r="E260" s="78" t="s">
        <v>42</v>
      </c>
      <c r="F260" s="166"/>
      <c r="G260" s="76"/>
      <c r="H260" s="64"/>
      <c r="I260" s="181"/>
      <c r="J260" s="230" t="str">
        <f>IFERROR(VLOOKUP($F260,補助対象機器一覧2024!$A$2:$K$254,2,FALSE),"")</f>
        <v/>
      </c>
      <c r="K260" s="231"/>
      <c r="L260" s="232"/>
      <c r="M260" s="174"/>
      <c r="N260" s="255" t="str">
        <f>IFERROR(VLOOKUP($F260,補助対象機器一覧2024!$A$2:$K$254,7,FALSE),"")</f>
        <v/>
      </c>
      <c r="O260" s="256"/>
      <c r="P260" s="256"/>
      <c r="Q260" s="256"/>
      <c r="R260" s="256"/>
      <c r="S260" s="256"/>
      <c r="T260" s="257"/>
      <c r="U260" s="174"/>
      <c r="V260" s="174"/>
      <c r="W260" s="69"/>
      <c r="X260" s="277" t="str">
        <f>IF($B260&lt;=入力シート!$F$22,""&amp;中間シート!X258,"")</f>
        <v/>
      </c>
      <c r="Y260" s="277"/>
      <c r="Z260" s="277"/>
      <c r="AA260" s="277"/>
      <c r="AB260" s="277"/>
      <c r="AC260" s="277"/>
      <c r="AD260" s="277"/>
      <c r="AE260" s="277"/>
      <c r="AF260" s="277"/>
      <c r="AG260" s="277"/>
      <c r="AH260" s="277"/>
      <c r="AI260" s="277"/>
      <c r="AJ260" s="277"/>
      <c r="AK260" s="277"/>
      <c r="AL260" s="277"/>
      <c r="AM260" s="277"/>
      <c r="AN260" s="277"/>
      <c r="AO260" s="277"/>
      <c r="AP260" s="32"/>
      <c r="AQ260" s="65">
        <f>IF(J260&lt;&gt;"",1,0)</f>
        <v>0</v>
      </c>
      <c r="AR260" s="69">
        <f>IF(H260&lt;&gt;"",1,0)</f>
        <v>0</v>
      </c>
      <c r="AS260" s="69"/>
    </row>
    <row r="261" spans="2:45" x14ac:dyDescent="0.1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6" t="s">
        <v>111</v>
      </c>
      <c r="Y261" s="226"/>
      <c r="Z261" s="226"/>
      <c r="AA261" s="226"/>
      <c r="AB261" s="226"/>
      <c r="AC261" s="226"/>
      <c r="AD261" s="226"/>
      <c r="AE261" s="226"/>
      <c r="AF261" s="226"/>
      <c r="AG261" s="226"/>
      <c r="AH261" s="226"/>
      <c r="AI261" s="226"/>
      <c r="AJ261" s="226"/>
      <c r="AK261" s="226"/>
      <c r="AL261" s="226"/>
      <c r="AM261" s="226"/>
      <c r="AN261" s="226"/>
      <c r="AO261" s="226"/>
      <c r="AQ261" s="69"/>
      <c r="AR261" s="69"/>
      <c r="AS261" s="69"/>
    </row>
    <row r="262" spans="2:45" ht="14.25" thickBot="1" x14ac:dyDescent="0.2">
      <c r="C262" s="37"/>
      <c r="D262" s="37"/>
      <c r="E262" s="38"/>
      <c r="F262" s="172"/>
      <c r="G262" s="38"/>
      <c r="H262" s="38"/>
      <c r="I262" s="179"/>
      <c r="J262" s="171"/>
      <c r="K262" s="171"/>
      <c r="L262" s="171"/>
      <c r="M262" s="171"/>
      <c r="N262" s="171"/>
      <c r="O262" s="171"/>
      <c r="P262" s="171"/>
      <c r="Q262" s="171"/>
      <c r="R262" s="171"/>
      <c r="S262" s="171"/>
      <c r="T262" s="171"/>
      <c r="U262" s="171"/>
      <c r="V262" s="171"/>
      <c r="W262" s="37"/>
      <c r="X262" s="226" t="s">
        <v>111</v>
      </c>
      <c r="Y262" s="226"/>
      <c r="Z262" s="226"/>
      <c r="AA262" s="226"/>
      <c r="AB262" s="226"/>
      <c r="AC262" s="226"/>
      <c r="AD262" s="226"/>
      <c r="AE262" s="226"/>
      <c r="AF262" s="226"/>
      <c r="AG262" s="226"/>
      <c r="AH262" s="226"/>
      <c r="AI262" s="226"/>
      <c r="AJ262" s="226"/>
      <c r="AK262" s="226"/>
      <c r="AL262" s="226"/>
      <c r="AM262" s="226"/>
      <c r="AN262" s="226"/>
      <c r="AO262" s="226"/>
      <c r="AQ262" s="69"/>
      <c r="AR262" s="69"/>
      <c r="AS262" s="69"/>
    </row>
    <row r="263" spans="2:45" ht="18" customHeight="1" thickBot="1" x14ac:dyDescent="0.2">
      <c r="B263" s="33">
        <v>25</v>
      </c>
      <c r="C263" s="37"/>
      <c r="D263" s="66" t="s">
        <v>98</v>
      </c>
      <c r="E263" s="39" t="s">
        <v>40</v>
      </c>
      <c r="F263" s="166"/>
      <c r="G263" s="37"/>
      <c r="H263" s="91"/>
      <c r="I263" s="177"/>
      <c r="J263" s="230" t="str">
        <f>IFERROR(VLOOKUP($F263,補助対象機器一覧2024!$A$2:$K$254,2,FALSE),"")</f>
        <v/>
      </c>
      <c r="K263" s="231"/>
      <c r="L263" s="232"/>
      <c r="M263" s="171"/>
      <c r="N263" s="255" t="str">
        <f>IFERROR(VLOOKUP($F263,補助対象機器一覧2024!$A$2:$K$254,7,FALSE),"")</f>
        <v/>
      </c>
      <c r="O263" s="256"/>
      <c r="P263" s="256"/>
      <c r="Q263" s="256"/>
      <c r="R263" s="256"/>
      <c r="S263" s="256"/>
      <c r="T263" s="257"/>
      <c r="U263" s="171"/>
      <c r="V263" s="171"/>
      <c r="W263" s="37"/>
      <c r="X263" s="277" t="str">
        <f>IF($B263&lt;=入力シート!$F$22,""&amp;中間シート!X259,"")</f>
        <v/>
      </c>
      <c r="Y263" s="277"/>
      <c r="Z263" s="277"/>
      <c r="AA263" s="277"/>
      <c r="AB263" s="277"/>
      <c r="AC263" s="277"/>
      <c r="AD263" s="277"/>
      <c r="AE263" s="277"/>
      <c r="AF263" s="277"/>
      <c r="AG263" s="277"/>
      <c r="AH263" s="277"/>
      <c r="AI263" s="277"/>
      <c r="AJ263" s="277"/>
      <c r="AK263" s="277"/>
      <c r="AL263" s="277"/>
      <c r="AM263" s="277"/>
      <c r="AN263" s="277"/>
      <c r="AO263" s="277"/>
      <c r="AQ263" s="65">
        <f>IF(J263&lt;&gt;"",1,0)</f>
        <v>0</v>
      </c>
      <c r="AR263" s="69">
        <f>IF(H263&lt;&gt;"",1,0)</f>
        <v>0</v>
      </c>
      <c r="AS263" s="69"/>
    </row>
    <row r="264" spans="2:45" ht="5.0999999999999996" customHeight="1" thickBot="1" x14ac:dyDescent="0.2">
      <c r="C264" s="37"/>
      <c r="D264" s="37"/>
      <c r="E264" s="39"/>
      <c r="F264" s="171"/>
      <c r="G264" s="38"/>
      <c r="H264" s="38"/>
      <c r="I264" s="177"/>
      <c r="J264" s="171"/>
      <c r="K264" s="171"/>
      <c r="L264" s="171"/>
      <c r="M264" s="171"/>
      <c r="N264" s="171"/>
      <c r="O264" s="171"/>
      <c r="P264" s="171"/>
      <c r="Q264" s="171"/>
      <c r="R264" s="171"/>
      <c r="S264" s="171"/>
      <c r="T264" s="171"/>
      <c r="U264" s="171"/>
      <c r="V264" s="171"/>
      <c r="W264" s="37"/>
      <c r="X264" s="226" t="s">
        <v>111</v>
      </c>
      <c r="Y264" s="226"/>
      <c r="Z264" s="226"/>
      <c r="AA264" s="226"/>
      <c r="AB264" s="226"/>
      <c r="AC264" s="226"/>
      <c r="AD264" s="226"/>
      <c r="AE264" s="226"/>
      <c r="AF264" s="226"/>
      <c r="AG264" s="226"/>
      <c r="AH264" s="226"/>
      <c r="AI264" s="226"/>
      <c r="AJ264" s="226"/>
      <c r="AK264" s="226"/>
      <c r="AL264" s="226"/>
      <c r="AM264" s="226"/>
      <c r="AN264" s="226"/>
      <c r="AO264" s="226"/>
      <c r="AP264" s="32"/>
      <c r="AQ264" s="69"/>
      <c r="AR264" s="69"/>
      <c r="AS264" s="69"/>
    </row>
    <row r="265" spans="2:45" ht="18" customHeight="1" thickBot="1" x14ac:dyDescent="0.2">
      <c r="B265" s="33">
        <v>25</v>
      </c>
      <c r="C265" s="37"/>
      <c r="D265" s="37"/>
      <c r="E265" s="39" t="s">
        <v>41</v>
      </c>
      <c r="F265" s="166"/>
      <c r="G265" s="38"/>
      <c r="H265" s="91"/>
      <c r="I265" s="177"/>
      <c r="J265" s="230" t="str">
        <f>IFERROR(VLOOKUP($F265,補助対象機器一覧2024!$A$2:$K$254,2,FALSE),"")</f>
        <v/>
      </c>
      <c r="K265" s="231"/>
      <c r="L265" s="232"/>
      <c r="M265" s="171"/>
      <c r="N265" s="255" t="str">
        <f>IFERROR(VLOOKUP($F265,補助対象機器一覧2024!$A$2:$K$254,7,FALSE),"")</f>
        <v/>
      </c>
      <c r="O265" s="256"/>
      <c r="P265" s="256"/>
      <c r="Q265" s="256"/>
      <c r="R265" s="256"/>
      <c r="S265" s="256"/>
      <c r="T265" s="257"/>
      <c r="U265" s="171"/>
      <c r="V265" s="171"/>
      <c r="W265" s="37"/>
      <c r="X265" s="277" t="str">
        <f>IF($B265&lt;=入力シート!$F$22,""&amp;中間シート!X260,"")</f>
        <v/>
      </c>
      <c r="Y265" s="277"/>
      <c r="Z265" s="277"/>
      <c r="AA265" s="277"/>
      <c r="AB265" s="277"/>
      <c r="AC265" s="277"/>
      <c r="AD265" s="277"/>
      <c r="AE265" s="277"/>
      <c r="AF265" s="277"/>
      <c r="AG265" s="277"/>
      <c r="AH265" s="277"/>
      <c r="AI265" s="277"/>
      <c r="AJ265" s="277"/>
      <c r="AK265" s="277"/>
      <c r="AL265" s="277"/>
      <c r="AM265" s="277"/>
      <c r="AN265" s="277"/>
      <c r="AO265" s="277"/>
      <c r="AP265" s="32"/>
      <c r="AQ265" s="65">
        <f>IF(J265&lt;&gt;"",1,0)</f>
        <v>0</v>
      </c>
      <c r="AR265" s="69">
        <f>IF(H265&lt;&gt;"",1,0)</f>
        <v>0</v>
      </c>
      <c r="AS265" s="69"/>
    </row>
    <row r="266" spans="2:45" ht="5.0999999999999996" customHeight="1" thickBot="1" x14ac:dyDescent="0.2">
      <c r="C266" s="37"/>
      <c r="D266" s="37"/>
      <c r="E266" s="39"/>
      <c r="F266" s="172"/>
      <c r="G266" s="38"/>
      <c r="H266" s="38"/>
      <c r="I266" s="177"/>
      <c r="J266" s="172"/>
      <c r="K266" s="172"/>
      <c r="L266" s="172"/>
      <c r="M266" s="171"/>
      <c r="N266" s="172"/>
      <c r="O266" s="172"/>
      <c r="P266" s="172"/>
      <c r="Q266" s="171"/>
      <c r="R266" s="172"/>
      <c r="S266" s="172"/>
      <c r="T266" s="172"/>
      <c r="U266" s="171"/>
      <c r="V266" s="171"/>
      <c r="W266" s="37"/>
      <c r="X266" s="226" t="s">
        <v>111</v>
      </c>
      <c r="Y266" s="226"/>
      <c r="Z266" s="226"/>
      <c r="AA266" s="226"/>
      <c r="AB266" s="226"/>
      <c r="AC266" s="226"/>
      <c r="AD266" s="226"/>
      <c r="AE266" s="226"/>
      <c r="AF266" s="226"/>
      <c r="AG266" s="226"/>
      <c r="AH266" s="226"/>
      <c r="AI266" s="226"/>
      <c r="AJ266" s="226"/>
      <c r="AK266" s="226"/>
      <c r="AL266" s="226"/>
      <c r="AM266" s="226"/>
      <c r="AN266" s="226"/>
      <c r="AO266" s="226"/>
      <c r="AP266" s="32"/>
      <c r="AQ266" s="69"/>
      <c r="AR266" s="69"/>
      <c r="AS266" s="69"/>
    </row>
    <row r="267" spans="2:45" ht="18" customHeight="1" thickBot="1" x14ac:dyDescent="0.2">
      <c r="B267" s="33">
        <v>25</v>
      </c>
      <c r="C267" s="37"/>
      <c r="D267" s="37"/>
      <c r="E267" s="39" t="s">
        <v>42</v>
      </c>
      <c r="F267" s="166"/>
      <c r="G267" s="38"/>
      <c r="H267" s="91"/>
      <c r="I267" s="177"/>
      <c r="J267" s="230" t="str">
        <f>IFERROR(VLOOKUP($F267,補助対象機器一覧2024!$A$2:$K$254,2,FALSE),"")</f>
        <v/>
      </c>
      <c r="K267" s="231"/>
      <c r="L267" s="232"/>
      <c r="M267" s="171"/>
      <c r="N267" s="255" t="str">
        <f>IFERROR(VLOOKUP($F267,補助対象機器一覧2024!$A$2:$K$254,7,FALSE),"")</f>
        <v/>
      </c>
      <c r="O267" s="256"/>
      <c r="P267" s="256"/>
      <c r="Q267" s="256"/>
      <c r="R267" s="256"/>
      <c r="S267" s="256"/>
      <c r="T267" s="257"/>
      <c r="U267" s="171"/>
      <c r="V267" s="171"/>
      <c r="W267" s="37"/>
      <c r="X267" s="277" t="str">
        <f>IF($B267&lt;=入力シート!$F$22,""&amp;中間シート!X261,"")</f>
        <v/>
      </c>
      <c r="Y267" s="277"/>
      <c r="Z267" s="277"/>
      <c r="AA267" s="277"/>
      <c r="AB267" s="277"/>
      <c r="AC267" s="277"/>
      <c r="AD267" s="277"/>
      <c r="AE267" s="277"/>
      <c r="AF267" s="277"/>
      <c r="AG267" s="277"/>
      <c r="AH267" s="277"/>
      <c r="AI267" s="277"/>
      <c r="AJ267" s="277"/>
      <c r="AK267" s="277"/>
      <c r="AL267" s="277"/>
      <c r="AM267" s="277"/>
      <c r="AN267" s="277"/>
      <c r="AO267" s="277"/>
      <c r="AP267" s="32"/>
      <c r="AQ267" s="65">
        <f>IF(J267&lt;&gt;"",1,0)</f>
        <v>0</v>
      </c>
      <c r="AR267" s="69">
        <f>IF(H267&lt;&gt;"",1,0)</f>
        <v>0</v>
      </c>
      <c r="AS267" s="69"/>
    </row>
    <row r="268" spans="2:45" x14ac:dyDescent="0.1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6" t="s">
        <v>111</v>
      </c>
      <c r="Y268" s="226"/>
      <c r="Z268" s="226"/>
      <c r="AA268" s="226"/>
      <c r="AB268" s="226"/>
      <c r="AC268" s="226"/>
      <c r="AD268" s="226"/>
      <c r="AE268" s="226"/>
      <c r="AF268" s="226"/>
      <c r="AG268" s="226"/>
      <c r="AH268" s="226"/>
      <c r="AI268" s="226"/>
      <c r="AJ268" s="226"/>
      <c r="AK268" s="226"/>
      <c r="AL268" s="226"/>
      <c r="AM268" s="226"/>
      <c r="AN268" s="226"/>
      <c r="AO268" s="226"/>
      <c r="AQ268" s="69"/>
      <c r="AR268" s="69"/>
      <c r="AS268" s="69"/>
    </row>
    <row r="269" spans="2:45" ht="14.25" thickBot="1" x14ac:dyDescent="0.2">
      <c r="C269" s="69"/>
      <c r="D269" s="69"/>
      <c r="E269" s="76"/>
      <c r="F269" s="173"/>
      <c r="G269" s="76"/>
      <c r="H269" s="76"/>
      <c r="I269" s="180"/>
      <c r="J269" s="174"/>
      <c r="K269" s="174"/>
      <c r="L269" s="174"/>
      <c r="M269" s="174"/>
      <c r="N269" s="174"/>
      <c r="O269" s="174"/>
      <c r="P269" s="174"/>
      <c r="Q269" s="174"/>
      <c r="R269" s="174"/>
      <c r="S269" s="174"/>
      <c r="T269" s="174"/>
      <c r="U269" s="174"/>
      <c r="V269" s="174"/>
      <c r="W269" s="69"/>
      <c r="X269" s="226" t="s">
        <v>111</v>
      </c>
      <c r="Y269" s="226"/>
      <c r="Z269" s="226"/>
      <c r="AA269" s="226"/>
      <c r="AB269" s="226"/>
      <c r="AC269" s="226"/>
      <c r="AD269" s="226"/>
      <c r="AE269" s="226"/>
      <c r="AF269" s="226"/>
      <c r="AG269" s="226"/>
      <c r="AH269" s="226"/>
      <c r="AI269" s="226"/>
      <c r="AJ269" s="226"/>
      <c r="AK269" s="226"/>
      <c r="AL269" s="226"/>
      <c r="AM269" s="226"/>
      <c r="AN269" s="226"/>
      <c r="AO269" s="226"/>
      <c r="AQ269" s="69"/>
      <c r="AR269" s="69"/>
      <c r="AS269" s="69"/>
    </row>
    <row r="270" spans="2:45" ht="18" customHeight="1" thickBot="1" x14ac:dyDescent="0.2">
      <c r="B270" s="33">
        <v>26</v>
      </c>
      <c r="C270" s="69"/>
      <c r="D270" s="77" t="s">
        <v>99</v>
      </c>
      <c r="E270" s="78" t="s">
        <v>40</v>
      </c>
      <c r="F270" s="166"/>
      <c r="G270" s="69"/>
      <c r="H270" s="64"/>
      <c r="I270" s="181"/>
      <c r="J270" s="230" t="str">
        <f>IFERROR(VLOOKUP($F270,補助対象機器一覧2024!$A$2:$K$254,2,FALSE),"")</f>
        <v/>
      </c>
      <c r="K270" s="231"/>
      <c r="L270" s="232"/>
      <c r="M270" s="174"/>
      <c r="N270" s="255" t="str">
        <f>IFERROR(VLOOKUP($F270,補助対象機器一覧2024!$A$2:$K$254,7,FALSE),"")</f>
        <v/>
      </c>
      <c r="O270" s="256"/>
      <c r="P270" s="256"/>
      <c r="Q270" s="256"/>
      <c r="R270" s="256"/>
      <c r="S270" s="256"/>
      <c r="T270" s="257"/>
      <c r="U270" s="174"/>
      <c r="V270" s="174"/>
      <c r="W270" s="69"/>
      <c r="X270" s="277" t="str">
        <f>IF($B270&lt;=入力シート!$F$22,""&amp;中間シート!X262,"")</f>
        <v/>
      </c>
      <c r="Y270" s="277"/>
      <c r="Z270" s="277"/>
      <c r="AA270" s="277"/>
      <c r="AB270" s="277"/>
      <c r="AC270" s="277"/>
      <c r="AD270" s="277"/>
      <c r="AE270" s="277"/>
      <c r="AF270" s="277"/>
      <c r="AG270" s="277"/>
      <c r="AH270" s="277"/>
      <c r="AI270" s="277"/>
      <c r="AJ270" s="277"/>
      <c r="AK270" s="277"/>
      <c r="AL270" s="277"/>
      <c r="AM270" s="277"/>
      <c r="AN270" s="277"/>
      <c r="AO270" s="277"/>
      <c r="AQ270" s="65">
        <f>IF(J270&lt;&gt;"",1,0)</f>
        <v>0</v>
      </c>
      <c r="AR270" s="69">
        <f>IF(H270&lt;&gt;"",1,0)</f>
        <v>0</v>
      </c>
      <c r="AS270" s="69"/>
    </row>
    <row r="271" spans="2:45" ht="5.0999999999999996" customHeight="1" thickBot="1" x14ac:dyDescent="0.2">
      <c r="C271" s="69"/>
      <c r="D271" s="69"/>
      <c r="E271" s="76"/>
      <c r="F271" s="174"/>
      <c r="G271" s="76"/>
      <c r="H271" s="76"/>
      <c r="I271" s="181"/>
      <c r="J271" s="174"/>
      <c r="K271" s="174"/>
      <c r="L271" s="174"/>
      <c r="M271" s="174"/>
      <c r="N271" s="174"/>
      <c r="O271" s="174"/>
      <c r="P271" s="174"/>
      <c r="Q271" s="174"/>
      <c r="R271" s="174"/>
      <c r="S271" s="174"/>
      <c r="T271" s="174"/>
      <c r="U271" s="174"/>
      <c r="V271" s="174"/>
      <c r="W271" s="69"/>
      <c r="X271" s="226" t="s">
        <v>111</v>
      </c>
      <c r="Y271" s="226"/>
      <c r="Z271" s="226"/>
      <c r="AA271" s="226"/>
      <c r="AB271" s="226"/>
      <c r="AC271" s="226"/>
      <c r="AD271" s="226"/>
      <c r="AE271" s="226"/>
      <c r="AF271" s="226"/>
      <c r="AG271" s="226"/>
      <c r="AH271" s="226"/>
      <c r="AI271" s="226"/>
      <c r="AJ271" s="226"/>
      <c r="AK271" s="226"/>
      <c r="AL271" s="226"/>
      <c r="AM271" s="226"/>
      <c r="AN271" s="226"/>
      <c r="AO271" s="226"/>
      <c r="AP271" s="32"/>
      <c r="AQ271" s="69"/>
      <c r="AR271" s="69"/>
      <c r="AS271" s="69"/>
    </row>
    <row r="272" spans="2:45" ht="18" customHeight="1" thickBot="1" x14ac:dyDescent="0.2">
      <c r="B272" s="33">
        <v>26</v>
      </c>
      <c r="C272" s="69"/>
      <c r="D272" s="69"/>
      <c r="E272" s="78" t="s">
        <v>41</v>
      </c>
      <c r="F272" s="166"/>
      <c r="G272" s="76"/>
      <c r="H272" s="64"/>
      <c r="I272" s="181"/>
      <c r="J272" s="230" t="str">
        <f>IFERROR(VLOOKUP($F272,補助対象機器一覧2024!$A$2:$K$254,2,FALSE),"")</f>
        <v/>
      </c>
      <c r="K272" s="231"/>
      <c r="L272" s="232"/>
      <c r="M272" s="174"/>
      <c r="N272" s="255" t="str">
        <f>IFERROR(VLOOKUP($F272,補助対象機器一覧2024!$A$2:$K$254,7,FALSE),"")</f>
        <v/>
      </c>
      <c r="O272" s="256"/>
      <c r="P272" s="256"/>
      <c r="Q272" s="256"/>
      <c r="R272" s="256"/>
      <c r="S272" s="256"/>
      <c r="T272" s="257"/>
      <c r="U272" s="174"/>
      <c r="V272" s="174"/>
      <c r="W272" s="69"/>
      <c r="X272" s="277" t="str">
        <f>IF($B272&lt;=入力シート!$F$22,""&amp;中間シート!X263,"")</f>
        <v/>
      </c>
      <c r="Y272" s="277"/>
      <c r="Z272" s="277"/>
      <c r="AA272" s="277"/>
      <c r="AB272" s="277"/>
      <c r="AC272" s="277"/>
      <c r="AD272" s="277"/>
      <c r="AE272" s="277"/>
      <c r="AF272" s="277"/>
      <c r="AG272" s="277"/>
      <c r="AH272" s="277"/>
      <c r="AI272" s="277"/>
      <c r="AJ272" s="277"/>
      <c r="AK272" s="277"/>
      <c r="AL272" s="277"/>
      <c r="AM272" s="277"/>
      <c r="AN272" s="277"/>
      <c r="AO272" s="277"/>
      <c r="AP272" s="32"/>
      <c r="AQ272" s="65">
        <f>IF(J272&lt;&gt;"",1,0)</f>
        <v>0</v>
      </c>
      <c r="AR272" s="69">
        <f>IF(H272&lt;&gt;"",1,0)</f>
        <v>0</v>
      </c>
      <c r="AS272" s="69"/>
    </row>
    <row r="273" spans="2:45" ht="5.0999999999999996" customHeight="1" thickBot="1" x14ac:dyDescent="0.2">
      <c r="C273" s="69"/>
      <c r="D273" s="69"/>
      <c r="E273" s="78"/>
      <c r="F273" s="173"/>
      <c r="G273" s="76"/>
      <c r="H273" s="76"/>
      <c r="I273" s="181"/>
      <c r="J273" s="173"/>
      <c r="K273" s="173"/>
      <c r="L273" s="173"/>
      <c r="M273" s="174"/>
      <c r="N273" s="173"/>
      <c r="O273" s="173"/>
      <c r="P273" s="173"/>
      <c r="Q273" s="174"/>
      <c r="R273" s="173"/>
      <c r="S273" s="173"/>
      <c r="T273" s="173"/>
      <c r="U273" s="174"/>
      <c r="V273" s="174"/>
      <c r="W273" s="69"/>
      <c r="X273" s="226" t="s">
        <v>111</v>
      </c>
      <c r="Y273" s="226"/>
      <c r="Z273" s="226"/>
      <c r="AA273" s="226"/>
      <c r="AB273" s="226"/>
      <c r="AC273" s="226"/>
      <c r="AD273" s="226"/>
      <c r="AE273" s="226"/>
      <c r="AF273" s="226"/>
      <c r="AG273" s="226"/>
      <c r="AH273" s="226"/>
      <c r="AI273" s="226"/>
      <c r="AJ273" s="226"/>
      <c r="AK273" s="226"/>
      <c r="AL273" s="226"/>
      <c r="AM273" s="226"/>
      <c r="AN273" s="226"/>
      <c r="AO273" s="226"/>
      <c r="AP273" s="32"/>
      <c r="AQ273" s="69"/>
      <c r="AR273" s="69"/>
      <c r="AS273" s="69"/>
    </row>
    <row r="274" spans="2:45" ht="18" customHeight="1" thickBot="1" x14ac:dyDescent="0.2">
      <c r="B274" s="33">
        <v>26</v>
      </c>
      <c r="C274" s="69"/>
      <c r="D274" s="69"/>
      <c r="E274" s="78" t="s">
        <v>42</v>
      </c>
      <c r="F274" s="166"/>
      <c r="G274" s="76"/>
      <c r="H274" s="64"/>
      <c r="I274" s="181"/>
      <c r="J274" s="230" t="str">
        <f>IFERROR(VLOOKUP($F274,補助対象機器一覧2024!$A$2:$K$254,2,FALSE),"")</f>
        <v/>
      </c>
      <c r="K274" s="231"/>
      <c r="L274" s="232"/>
      <c r="M274" s="174"/>
      <c r="N274" s="255" t="str">
        <f>IFERROR(VLOOKUP($F274,補助対象機器一覧2024!$A$2:$K$254,7,FALSE),"")</f>
        <v/>
      </c>
      <c r="O274" s="256"/>
      <c r="P274" s="256"/>
      <c r="Q274" s="256"/>
      <c r="R274" s="256"/>
      <c r="S274" s="256"/>
      <c r="T274" s="257"/>
      <c r="U274" s="174"/>
      <c r="V274" s="174"/>
      <c r="W274" s="69"/>
      <c r="X274" s="277" t="str">
        <f>IF($B274&lt;=入力シート!$F$22,""&amp;中間シート!X264,"")</f>
        <v/>
      </c>
      <c r="Y274" s="277"/>
      <c r="Z274" s="277"/>
      <c r="AA274" s="277"/>
      <c r="AB274" s="277"/>
      <c r="AC274" s="277"/>
      <c r="AD274" s="277"/>
      <c r="AE274" s="277"/>
      <c r="AF274" s="277"/>
      <c r="AG274" s="277"/>
      <c r="AH274" s="277"/>
      <c r="AI274" s="277"/>
      <c r="AJ274" s="277"/>
      <c r="AK274" s="277"/>
      <c r="AL274" s="277"/>
      <c r="AM274" s="277"/>
      <c r="AN274" s="277"/>
      <c r="AO274" s="277"/>
      <c r="AP274" s="32"/>
      <c r="AQ274" s="65">
        <f>IF(J274&lt;&gt;"",1,0)</f>
        <v>0</v>
      </c>
      <c r="AR274" s="69">
        <f>IF(H274&lt;&gt;"",1,0)</f>
        <v>0</v>
      </c>
      <c r="AS274" s="69"/>
    </row>
    <row r="275" spans="2:45" x14ac:dyDescent="0.1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6" t="s">
        <v>111</v>
      </c>
      <c r="Y275" s="226"/>
      <c r="Z275" s="226"/>
      <c r="AA275" s="226"/>
      <c r="AB275" s="226"/>
      <c r="AC275" s="226"/>
      <c r="AD275" s="226"/>
      <c r="AE275" s="226"/>
      <c r="AF275" s="226"/>
      <c r="AG275" s="226"/>
      <c r="AH275" s="226"/>
      <c r="AI275" s="226"/>
      <c r="AJ275" s="226"/>
      <c r="AK275" s="226"/>
      <c r="AL275" s="226"/>
      <c r="AM275" s="226"/>
      <c r="AN275" s="226"/>
      <c r="AO275" s="226"/>
      <c r="AQ275" s="69"/>
      <c r="AR275" s="69"/>
      <c r="AS275" s="69"/>
    </row>
    <row r="276" spans="2:45" ht="14.25" thickBot="1" x14ac:dyDescent="0.2">
      <c r="C276" s="37"/>
      <c r="D276" s="37"/>
      <c r="E276" s="38"/>
      <c r="F276" s="172"/>
      <c r="G276" s="38"/>
      <c r="H276" s="38"/>
      <c r="I276" s="179"/>
      <c r="J276" s="171"/>
      <c r="K276" s="171"/>
      <c r="L276" s="171"/>
      <c r="M276" s="171"/>
      <c r="N276" s="171"/>
      <c r="O276" s="171"/>
      <c r="P276" s="171"/>
      <c r="Q276" s="171"/>
      <c r="R276" s="171"/>
      <c r="S276" s="171"/>
      <c r="T276" s="171"/>
      <c r="U276" s="171"/>
      <c r="V276" s="171"/>
      <c r="W276" s="37"/>
      <c r="X276" s="226" t="s">
        <v>111</v>
      </c>
      <c r="Y276" s="226"/>
      <c r="Z276" s="226"/>
      <c r="AA276" s="226"/>
      <c r="AB276" s="226"/>
      <c r="AC276" s="226"/>
      <c r="AD276" s="226"/>
      <c r="AE276" s="226"/>
      <c r="AF276" s="226"/>
      <c r="AG276" s="226"/>
      <c r="AH276" s="226"/>
      <c r="AI276" s="226"/>
      <c r="AJ276" s="226"/>
      <c r="AK276" s="226"/>
      <c r="AL276" s="226"/>
      <c r="AM276" s="226"/>
      <c r="AN276" s="226"/>
      <c r="AO276" s="226"/>
      <c r="AQ276" s="69"/>
      <c r="AR276" s="69"/>
      <c r="AS276" s="69"/>
    </row>
    <row r="277" spans="2:45" ht="18" customHeight="1" thickBot="1" x14ac:dyDescent="0.2">
      <c r="B277" s="33">
        <v>27</v>
      </c>
      <c r="C277" s="37"/>
      <c r="D277" s="66" t="s">
        <v>100</v>
      </c>
      <c r="E277" s="39" t="s">
        <v>40</v>
      </c>
      <c r="F277" s="166"/>
      <c r="G277" s="37"/>
      <c r="H277" s="91"/>
      <c r="I277" s="177"/>
      <c r="J277" s="230" t="str">
        <f>IFERROR(VLOOKUP($F277,補助対象機器一覧2024!$A$2:$K$254,2,FALSE),"")</f>
        <v/>
      </c>
      <c r="K277" s="231"/>
      <c r="L277" s="232"/>
      <c r="M277" s="171"/>
      <c r="N277" s="255" t="str">
        <f>IFERROR(VLOOKUP($F277,補助対象機器一覧2024!$A$2:$K$254,7,FALSE),"")</f>
        <v/>
      </c>
      <c r="O277" s="256"/>
      <c r="P277" s="256"/>
      <c r="Q277" s="256"/>
      <c r="R277" s="256"/>
      <c r="S277" s="256"/>
      <c r="T277" s="257"/>
      <c r="U277" s="171"/>
      <c r="V277" s="171"/>
      <c r="W277" s="37"/>
      <c r="X277" s="277" t="str">
        <f>IF($B277&lt;=入力シート!$F$22,""&amp;中間シート!X265,"")</f>
        <v/>
      </c>
      <c r="Y277" s="277"/>
      <c r="Z277" s="277"/>
      <c r="AA277" s="277"/>
      <c r="AB277" s="277"/>
      <c r="AC277" s="277"/>
      <c r="AD277" s="277"/>
      <c r="AE277" s="277"/>
      <c r="AF277" s="277"/>
      <c r="AG277" s="277"/>
      <c r="AH277" s="277"/>
      <c r="AI277" s="277"/>
      <c r="AJ277" s="277"/>
      <c r="AK277" s="277"/>
      <c r="AL277" s="277"/>
      <c r="AM277" s="277"/>
      <c r="AN277" s="277"/>
      <c r="AO277" s="277"/>
      <c r="AQ277" s="65">
        <f>IF(J277&lt;&gt;"",1,0)</f>
        <v>0</v>
      </c>
      <c r="AR277" s="69">
        <f>IF(H277&lt;&gt;"",1,0)</f>
        <v>0</v>
      </c>
      <c r="AS277" s="69"/>
    </row>
    <row r="278" spans="2:45" ht="5.0999999999999996" customHeight="1" thickBot="1" x14ac:dyDescent="0.2">
      <c r="C278" s="37"/>
      <c r="D278" s="37"/>
      <c r="E278" s="38"/>
      <c r="F278" s="171"/>
      <c r="G278" s="38"/>
      <c r="H278" s="38"/>
      <c r="I278" s="177"/>
      <c r="J278" s="171"/>
      <c r="K278" s="171"/>
      <c r="L278" s="171"/>
      <c r="M278" s="171"/>
      <c r="N278" s="171"/>
      <c r="O278" s="171"/>
      <c r="P278" s="171"/>
      <c r="Q278" s="171"/>
      <c r="R278" s="171"/>
      <c r="S278" s="171"/>
      <c r="T278" s="171"/>
      <c r="U278" s="171"/>
      <c r="V278" s="171"/>
      <c r="W278" s="37"/>
      <c r="X278" s="226" t="s">
        <v>111</v>
      </c>
      <c r="Y278" s="226"/>
      <c r="Z278" s="226"/>
      <c r="AA278" s="226"/>
      <c r="AB278" s="226"/>
      <c r="AC278" s="226"/>
      <c r="AD278" s="226"/>
      <c r="AE278" s="226"/>
      <c r="AF278" s="226"/>
      <c r="AG278" s="226"/>
      <c r="AH278" s="226"/>
      <c r="AI278" s="226"/>
      <c r="AJ278" s="226"/>
      <c r="AK278" s="226"/>
      <c r="AL278" s="226"/>
      <c r="AM278" s="226"/>
      <c r="AN278" s="226"/>
      <c r="AO278" s="226"/>
      <c r="AP278" s="32"/>
      <c r="AQ278" s="69"/>
      <c r="AR278" s="69"/>
      <c r="AS278" s="69"/>
    </row>
    <row r="279" spans="2:45" ht="18" customHeight="1" thickBot="1" x14ac:dyDescent="0.2">
      <c r="B279" s="33">
        <v>27</v>
      </c>
      <c r="C279" s="37"/>
      <c r="D279" s="37"/>
      <c r="E279" s="39" t="s">
        <v>41</v>
      </c>
      <c r="F279" s="166"/>
      <c r="G279" s="38"/>
      <c r="H279" s="91"/>
      <c r="I279" s="177"/>
      <c r="J279" s="230" t="str">
        <f>IFERROR(VLOOKUP($F279,補助対象機器一覧2024!$A$2:$K$254,2,FALSE),"")</f>
        <v/>
      </c>
      <c r="K279" s="231"/>
      <c r="L279" s="232"/>
      <c r="M279" s="171"/>
      <c r="N279" s="255" t="str">
        <f>IFERROR(VLOOKUP($F279,補助対象機器一覧2024!$A$2:$K$254,7,FALSE),"")</f>
        <v/>
      </c>
      <c r="O279" s="256"/>
      <c r="P279" s="256"/>
      <c r="Q279" s="256"/>
      <c r="R279" s="256"/>
      <c r="S279" s="256"/>
      <c r="T279" s="257"/>
      <c r="U279" s="171"/>
      <c r="V279" s="171"/>
      <c r="W279" s="37"/>
      <c r="X279" s="277" t="str">
        <f>IF($B279&lt;=入力シート!$F$22,""&amp;中間シート!X266,"")</f>
        <v/>
      </c>
      <c r="Y279" s="277"/>
      <c r="Z279" s="277"/>
      <c r="AA279" s="277"/>
      <c r="AB279" s="277"/>
      <c r="AC279" s="277"/>
      <c r="AD279" s="277"/>
      <c r="AE279" s="277"/>
      <c r="AF279" s="277"/>
      <c r="AG279" s="277"/>
      <c r="AH279" s="277"/>
      <c r="AI279" s="277"/>
      <c r="AJ279" s="277"/>
      <c r="AK279" s="277"/>
      <c r="AL279" s="277"/>
      <c r="AM279" s="277"/>
      <c r="AN279" s="277"/>
      <c r="AO279" s="277"/>
      <c r="AP279" s="32"/>
      <c r="AQ279" s="65">
        <f>IF(J279&lt;&gt;"",1,0)</f>
        <v>0</v>
      </c>
      <c r="AR279" s="69">
        <f>IF(H279&lt;&gt;"",1,0)</f>
        <v>0</v>
      </c>
      <c r="AS279" s="69"/>
    </row>
    <row r="280" spans="2:45" ht="5.0999999999999996" customHeight="1" thickBot="1" x14ac:dyDescent="0.2">
      <c r="C280" s="37"/>
      <c r="D280" s="37"/>
      <c r="E280" s="39"/>
      <c r="F280" s="172"/>
      <c r="G280" s="38"/>
      <c r="H280" s="38"/>
      <c r="I280" s="177"/>
      <c r="J280" s="172"/>
      <c r="K280" s="172"/>
      <c r="L280" s="172"/>
      <c r="M280" s="171"/>
      <c r="N280" s="172"/>
      <c r="O280" s="172"/>
      <c r="P280" s="172"/>
      <c r="Q280" s="171"/>
      <c r="R280" s="172"/>
      <c r="S280" s="172"/>
      <c r="T280" s="172"/>
      <c r="U280" s="171"/>
      <c r="V280" s="171"/>
      <c r="W280" s="37"/>
      <c r="X280" s="226" t="s">
        <v>111</v>
      </c>
      <c r="Y280" s="226"/>
      <c r="Z280" s="226"/>
      <c r="AA280" s="226"/>
      <c r="AB280" s="226"/>
      <c r="AC280" s="226"/>
      <c r="AD280" s="226"/>
      <c r="AE280" s="226"/>
      <c r="AF280" s="226"/>
      <c r="AG280" s="226"/>
      <c r="AH280" s="226"/>
      <c r="AI280" s="226"/>
      <c r="AJ280" s="226"/>
      <c r="AK280" s="226"/>
      <c r="AL280" s="226"/>
      <c r="AM280" s="226"/>
      <c r="AN280" s="226"/>
      <c r="AO280" s="226"/>
      <c r="AP280" s="32"/>
      <c r="AQ280" s="69"/>
      <c r="AR280" s="69"/>
      <c r="AS280" s="69"/>
    </row>
    <row r="281" spans="2:45" ht="18" customHeight="1" thickBot="1" x14ac:dyDescent="0.2">
      <c r="B281" s="33">
        <v>27</v>
      </c>
      <c r="C281" s="37"/>
      <c r="D281" s="37"/>
      <c r="E281" s="39" t="s">
        <v>42</v>
      </c>
      <c r="F281" s="166"/>
      <c r="G281" s="38"/>
      <c r="H281" s="91"/>
      <c r="I281" s="177"/>
      <c r="J281" s="230" t="str">
        <f>IFERROR(VLOOKUP($F281,補助対象機器一覧2024!$A$2:$K$254,2,FALSE),"")</f>
        <v/>
      </c>
      <c r="K281" s="231"/>
      <c r="L281" s="232"/>
      <c r="M281" s="171"/>
      <c r="N281" s="255" t="str">
        <f>IFERROR(VLOOKUP($F281,補助対象機器一覧2024!$A$2:$K$254,7,FALSE),"")</f>
        <v/>
      </c>
      <c r="O281" s="256"/>
      <c r="P281" s="256"/>
      <c r="Q281" s="256"/>
      <c r="R281" s="256"/>
      <c r="S281" s="256"/>
      <c r="T281" s="257"/>
      <c r="U281" s="171"/>
      <c r="V281" s="171"/>
      <c r="W281" s="37"/>
      <c r="X281" s="277" t="str">
        <f>IF($B281&lt;=入力シート!$F$22,""&amp;中間シート!X267,"")</f>
        <v/>
      </c>
      <c r="Y281" s="277"/>
      <c r="Z281" s="277"/>
      <c r="AA281" s="277"/>
      <c r="AB281" s="277"/>
      <c r="AC281" s="277"/>
      <c r="AD281" s="277"/>
      <c r="AE281" s="277"/>
      <c r="AF281" s="277"/>
      <c r="AG281" s="277"/>
      <c r="AH281" s="277"/>
      <c r="AI281" s="277"/>
      <c r="AJ281" s="277"/>
      <c r="AK281" s="277"/>
      <c r="AL281" s="277"/>
      <c r="AM281" s="277"/>
      <c r="AN281" s="277"/>
      <c r="AO281" s="277"/>
      <c r="AP281" s="32"/>
      <c r="AQ281" s="65">
        <f>IF(J281&lt;&gt;"",1,0)</f>
        <v>0</v>
      </c>
      <c r="AR281" s="69">
        <f>IF(H281&lt;&gt;"",1,0)</f>
        <v>0</v>
      </c>
      <c r="AS281" s="69"/>
    </row>
    <row r="282" spans="2:45" x14ac:dyDescent="0.1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6" t="s">
        <v>111</v>
      </c>
      <c r="Y282" s="226"/>
      <c r="Z282" s="226"/>
      <c r="AA282" s="226"/>
      <c r="AB282" s="226"/>
      <c r="AC282" s="226"/>
      <c r="AD282" s="226"/>
      <c r="AE282" s="226"/>
      <c r="AF282" s="226"/>
      <c r="AG282" s="226"/>
      <c r="AH282" s="226"/>
      <c r="AI282" s="226"/>
      <c r="AJ282" s="226"/>
      <c r="AK282" s="226"/>
      <c r="AL282" s="226"/>
      <c r="AM282" s="226"/>
      <c r="AN282" s="226"/>
      <c r="AO282" s="226"/>
      <c r="AQ282" s="69"/>
      <c r="AR282" s="69"/>
      <c r="AS282" s="69"/>
    </row>
    <row r="283" spans="2:45" ht="14.25" thickBot="1" x14ac:dyDescent="0.2">
      <c r="C283" s="69"/>
      <c r="D283" s="69"/>
      <c r="E283" s="76"/>
      <c r="F283" s="173"/>
      <c r="G283" s="76"/>
      <c r="H283" s="76"/>
      <c r="I283" s="180"/>
      <c r="J283" s="174"/>
      <c r="K283" s="174"/>
      <c r="L283" s="174"/>
      <c r="M283" s="174"/>
      <c r="N283" s="174"/>
      <c r="O283" s="174"/>
      <c r="P283" s="174"/>
      <c r="Q283" s="174"/>
      <c r="R283" s="174"/>
      <c r="S283" s="174"/>
      <c r="T283" s="174"/>
      <c r="U283" s="174"/>
      <c r="V283" s="174"/>
      <c r="W283" s="69"/>
      <c r="X283" s="226" t="s">
        <v>111</v>
      </c>
      <c r="Y283" s="226"/>
      <c r="Z283" s="226"/>
      <c r="AA283" s="226"/>
      <c r="AB283" s="226"/>
      <c r="AC283" s="226"/>
      <c r="AD283" s="226"/>
      <c r="AE283" s="226"/>
      <c r="AF283" s="226"/>
      <c r="AG283" s="226"/>
      <c r="AH283" s="226"/>
      <c r="AI283" s="226"/>
      <c r="AJ283" s="226"/>
      <c r="AK283" s="226"/>
      <c r="AL283" s="226"/>
      <c r="AM283" s="226"/>
      <c r="AN283" s="226"/>
      <c r="AO283" s="226"/>
      <c r="AQ283" s="69"/>
      <c r="AR283" s="69"/>
      <c r="AS283" s="69"/>
    </row>
    <row r="284" spans="2:45" ht="18" customHeight="1" thickBot="1" x14ac:dyDescent="0.2">
      <c r="B284" s="33">
        <v>28</v>
      </c>
      <c r="C284" s="69"/>
      <c r="D284" s="77" t="s">
        <v>101</v>
      </c>
      <c r="E284" s="78" t="s">
        <v>40</v>
      </c>
      <c r="F284" s="166"/>
      <c r="G284" s="69"/>
      <c r="H284" s="64"/>
      <c r="I284" s="181"/>
      <c r="J284" s="230" t="str">
        <f>IFERROR(VLOOKUP($F284,補助対象機器一覧2024!$A$2:$K$254,2,FALSE),"")</f>
        <v/>
      </c>
      <c r="K284" s="231"/>
      <c r="L284" s="232"/>
      <c r="M284" s="174"/>
      <c r="N284" s="255" t="str">
        <f>IFERROR(VLOOKUP($F284,補助対象機器一覧2024!$A$2:$K$254,7,FALSE),"")</f>
        <v/>
      </c>
      <c r="O284" s="256"/>
      <c r="P284" s="256"/>
      <c r="Q284" s="256"/>
      <c r="R284" s="256"/>
      <c r="S284" s="256"/>
      <c r="T284" s="257"/>
      <c r="U284" s="174"/>
      <c r="V284" s="174"/>
      <c r="W284" s="69"/>
      <c r="X284" s="277" t="str">
        <f>IF($B284&lt;=入力シート!$F$22,""&amp;中間シート!X268,"")</f>
        <v/>
      </c>
      <c r="Y284" s="277"/>
      <c r="Z284" s="277"/>
      <c r="AA284" s="277"/>
      <c r="AB284" s="277"/>
      <c r="AC284" s="277"/>
      <c r="AD284" s="277"/>
      <c r="AE284" s="277"/>
      <c r="AF284" s="277"/>
      <c r="AG284" s="277"/>
      <c r="AH284" s="277"/>
      <c r="AI284" s="277"/>
      <c r="AJ284" s="277"/>
      <c r="AK284" s="277"/>
      <c r="AL284" s="277"/>
      <c r="AM284" s="277"/>
      <c r="AN284" s="277"/>
      <c r="AO284" s="277"/>
      <c r="AQ284" s="65">
        <f>IF(J284&lt;&gt;"",1,0)</f>
        <v>0</v>
      </c>
      <c r="AR284" s="69">
        <f>IF(H284&lt;&gt;"",1,0)</f>
        <v>0</v>
      </c>
      <c r="AS284" s="69"/>
    </row>
    <row r="285" spans="2:45" ht="5.0999999999999996" customHeight="1" thickBot="1" x14ac:dyDescent="0.2">
      <c r="C285" s="69"/>
      <c r="D285" s="69"/>
      <c r="E285" s="76"/>
      <c r="F285" s="174"/>
      <c r="G285" s="76"/>
      <c r="H285" s="76"/>
      <c r="I285" s="181"/>
      <c r="J285" s="174"/>
      <c r="K285" s="174"/>
      <c r="L285" s="174"/>
      <c r="M285" s="174"/>
      <c r="N285" s="174"/>
      <c r="O285" s="174"/>
      <c r="P285" s="174"/>
      <c r="Q285" s="174"/>
      <c r="R285" s="174"/>
      <c r="S285" s="174"/>
      <c r="T285" s="174"/>
      <c r="U285" s="174"/>
      <c r="V285" s="174"/>
      <c r="W285" s="69"/>
      <c r="X285" s="226" t="s">
        <v>111</v>
      </c>
      <c r="Y285" s="226"/>
      <c r="Z285" s="226"/>
      <c r="AA285" s="226"/>
      <c r="AB285" s="226"/>
      <c r="AC285" s="226"/>
      <c r="AD285" s="226"/>
      <c r="AE285" s="226"/>
      <c r="AF285" s="226"/>
      <c r="AG285" s="226"/>
      <c r="AH285" s="226"/>
      <c r="AI285" s="226"/>
      <c r="AJ285" s="226"/>
      <c r="AK285" s="226"/>
      <c r="AL285" s="226"/>
      <c r="AM285" s="226"/>
      <c r="AN285" s="226"/>
      <c r="AO285" s="226"/>
      <c r="AP285" s="32"/>
      <c r="AQ285" s="69"/>
      <c r="AR285" s="69"/>
      <c r="AS285" s="69"/>
    </row>
    <row r="286" spans="2:45" ht="18" customHeight="1" thickBot="1" x14ac:dyDescent="0.2">
      <c r="B286" s="33">
        <v>28</v>
      </c>
      <c r="C286" s="69"/>
      <c r="D286" s="69"/>
      <c r="E286" s="78" t="s">
        <v>41</v>
      </c>
      <c r="F286" s="166"/>
      <c r="G286" s="76"/>
      <c r="H286" s="64"/>
      <c r="I286" s="181"/>
      <c r="J286" s="230" t="str">
        <f>IFERROR(VLOOKUP($F286,補助対象機器一覧2024!$A$2:$K$254,2,FALSE),"")</f>
        <v/>
      </c>
      <c r="K286" s="231"/>
      <c r="L286" s="232"/>
      <c r="M286" s="174"/>
      <c r="N286" s="255" t="str">
        <f>IFERROR(VLOOKUP($F286,補助対象機器一覧2024!$A$2:$K$254,7,FALSE),"")</f>
        <v/>
      </c>
      <c r="O286" s="256"/>
      <c r="P286" s="256"/>
      <c r="Q286" s="256"/>
      <c r="R286" s="256"/>
      <c r="S286" s="256"/>
      <c r="T286" s="257"/>
      <c r="U286" s="174"/>
      <c r="V286" s="174"/>
      <c r="W286" s="69"/>
      <c r="X286" s="277" t="str">
        <f>IF($B286&lt;=入力シート!$F$22,""&amp;中間シート!X269,"")</f>
        <v/>
      </c>
      <c r="Y286" s="277"/>
      <c r="Z286" s="277"/>
      <c r="AA286" s="277"/>
      <c r="AB286" s="277"/>
      <c r="AC286" s="277"/>
      <c r="AD286" s="277"/>
      <c r="AE286" s="277"/>
      <c r="AF286" s="277"/>
      <c r="AG286" s="277"/>
      <c r="AH286" s="277"/>
      <c r="AI286" s="277"/>
      <c r="AJ286" s="277"/>
      <c r="AK286" s="277"/>
      <c r="AL286" s="277"/>
      <c r="AM286" s="277"/>
      <c r="AN286" s="277"/>
      <c r="AO286" s="277"/>
      <c r="AP286" s="32"/>
      <c r="AQ286" s="65">
        <f>IF(J286&lt;&gt;"",1,0)</f>
        <v>0</v>
      </c>
      <c r="AR286" s="69">
        <f>IF(H286&lt;&gt;"",1,0)</f>
        <v>0</v>
      </c>
      <c r="AS286" s="69"/>
    </row>
    <row r="287" spans="2:45" ht="5.0999999999999996" customHeight="1" thickBot="1" x14ac:dyDescent="0.2">
      <c r="C287" s="69"/>
      <c r="D287" s="69"/>
      <c r="E287" s="78"/>
      <c r="F287" s="173"/>
      <c r="G287" s="76"/>
      <c r="H287" s="76"/>
      <c r="I287" s="181"/>
      <c r="J287" s="173"/>
      <c r="K287" s="173"/>
      <c r="L287" s="173"/>
      <c r="M287" s="174"/>
      <c r="N287" s="173"/>
      <c r="O287" s="173"/>
      <c r="P287" s="173"/>
      <c r="Q287" s="174"/>
      <c r="R287" s="173"/>
      <c r="S287" s="173"/>
      <c r="T287" s="173"/>
      <c r="U287" s="174"/>
      <c r="V287" s="174"/>
      <c r="W287" s="69"/>
      <c r="X287" s="226" t="s">
        <v>111</v>
      </c>
      <c r="Y287" s="226"/>
      <c r="Z287" s="226"/>
      <c r="AA287" s="226"/>
      <c r="AB287" s="226"/>
      <c r="AC287" s="226"/>
      <c r="AD287" s="226"/>
      <c r="AE287" s="226"/>
      <c r="AF287" s="226"/>
      <c r="AG287" s="226"/>
      <c r="AH287" s="226"/>
      <c r="AI287" s="226"/>
      <c r="AJ287" s="226"/>
      <c r="AK287" s="226"/>
      <c r="AL287" s="226"/>
      <c r="AM287" s="226"/>
      <c r="AN287" s="226"/>
      <c r="AO287" s="226"/>
      <c r="AP287" s="32"/>
      <c r="AQ287" s="69"/>
      <c r="AR287" s="69"/>
      <c r="AS287" s="69"/>
    </row>
    <row r="288" spans="2:45" ht="18" customHeight="1" thickBot="1" x14ac:dyDescent="0.2">
      <c r="B288" s="33">
        <v>28</v>
      </c>
      <c r="C288" s="69"/>
      <c r="D288" s="69"/>
      <c r="E288" s="78" t="s">
        <v>42</v>
      </c>
      <c r="F288" s="166"/>
      <c r="G288" s="76"/>
      <c r="H288" s="64"/>
      <c r="I288" s="181"/>
      <c r="J288" s="230" t="str">
        <f>IFERROR(VLOOKUP($F288,補助対象機器一覧2024!$A$2:$K$254,2,FALSE),"")</f>
        <v/>
      </c>
      <c r="K288" s="231"/>
      <c r="L288" s="232"/>
      <c r="M288" s="174"/>
      <c r="N288" s="255" t="str">
        <f>IFERROR(VLOOKUP($F288,補助対象機器一覧2024!$A$2:$K$254,7,FALSE),"")</f>
        <v/>
      </c>
      <c r="O288" s="256"/>
      <c r="P288" s="256"/>
      <c r="Q288" s="256"/>
      <c r="R288" s="256"/>
      <c r="S288" s="256"/>
      <c r="T288" s="257"/>
      <c r="U288" s="174"/>
      <c r="V288" s="174"/>
      <c r="W288" s="69"/>
      <c r="X288" s="277" t="str">
        <f>IF($B288&lt;=入力シート!$F$22,""&amp;中間シート!X270,"")</f>
        <v/>
      </c>
      <c r="Y288" s="277"/>
      <c r="Z288" s="277"/>
      <c r="AA288" s="277"/>
      <c r="AB288" s="277"/>
      <c r="AC288" s="277"/>
      <c r="AD288" s="277"/>
      <c r="AE288" s="277"/>
      <c r="AF288" s="277"/>
      <c r="AG288" s="277"/>
      <c r="AH288" s="277"/>
      <c r="AI288" s="277"/>
      <c r="AJ288" s="277"/>
      <c r="AK288" s="277"/>
      <c r="AL288" s="277"/>
      <c r="AM288" s="277"/>
      <c r="AN288" s="277"/>
      <c r="AO288" s="277"/>
      <c r="AP288" s="32"/>
      <c r="AQ288" s="65">
        <f>IF(J288&lt;&gt;"",1,0)</f>
        <v>0</v>
      </c>
      <c r="AR288" s="69">
        <f>IF(H288&lt;&gt;"",1,0)</f>
        <v>0</v>
      </c>
      <c r="AS288" s="69"/>
    </row>
    <row r="289" spans="2:45" x14ac:dyDescent="0.1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6" t="s">
        <v>111</v>
      </c>
      <c r="Y289" s="226"/>
      <c r="Z289" s="226"/>
      <c r="AA289" s="226"/>
      <c r="AB289" s="226"/>
      <c r="AC289" s="226"/>
      <c r="AD289" s="226"/>
      <c r="AE289" s="226"/>
      <c r="AF289" s="226"/>
      <c r="AG289" s="226"/>
      <c r="AH289" s="226"/>
      <c r="AI289" s="226"/>
      <c r="AJ289" s="226"/>
      <c r="AK289" s="226"/>
      <c r="AL289" s="226"/>
      <c r="AM289" s="226"/>
      <c r="AN289" s="226"/>
      <c r="AO289" s="226"/>
      <c r="AQ289" s="69"/>
      <c r="AR289" s="69"/>
      <c r="AS289" s="69"/>
    </row>
    <row r="290" spans="2:45" ht="14.25" thickBot="1" x14ac:dyDescent="0.2">
      <c r="C290" s="37"/>
      <c r="D290" s="37"/>
      <c r="E290" s="38"/>
      <c r="F290" s="172"/>
      <c r="G290" s="38"/>
      <c r="H290" s="38"/>
      <c r="I290" s="179"/>
      <c r="J290" s="171"/>
      <c r="K290" s="171"/>
      <c r="L290" s="171"/>
      <c r="M290" s="171"/>
      <c r="N290" s="171"/>
      <c r="O290" s="171"/>
      <c r="P290" s="171"/>
      <c r="Q290" s="171"/>
      <c r="R290" s="171"/>
      <c r="S290" s="171"/>
      <c r="T290" s="171"/>
      <c r="U290" s="171"/>
      <c r="V290" s="171"/>
      <c r="W290" s="37"/>
      <c r="X290" s="226" t="s">
        <v>111</v>
      </c>
      <c r="Y290" s="226"/>
      <c r="Z290" s="226"/>
      <c r="AA290" s="226"/>
      <c r="AB290" s="226"/>
      <c r="AC290" s="226"/>
      <c r="AD290" s="226"/>
      <c r="AE290" s="226"/>
      <c r="AF290" s="226"/>
      <c r="AG290" s="226"/>
      <c r="AH290" s="226"/>
      <c r="AI290" s="226"/>
      <c r="AJ290" s="226"/>
      <c r="AK290" s="226"/>
      <c r="AL290" s="226"/>
      <c r="AM290" s="226"/>
      <c r="AN290" s="226"/>
      <c r="AO290" s="226"/>
      <c r="AQ290" s="69"/>
      <c r="AR290" s="69"/>
      <c r="AS290" s="69"/>
    </row>
    <row r="291" spans="2:45" ht="18" customHeight="1" thickBot="1" x14ac:dyDescent="0.2">
      <c r="B291" s="33">
        <v>29</v>
      </c>
      <c r="C291" s="37"/>
      <c r="D291" s="66" t="s">
        <v>102</v>
      </c>
      <c r="E291" s="39" t="s">
        <v>40</v>
      </c>
      <c r="F291" s="166"/>
      <c r="G291" s="37"/>
      <c r="H291" s="91"/>
      <c r="I291" s="177"/>
      <c r="J291" s="230" t="str">
        <f>IFERROR(VLOOKUP($F291,補助対象機器一覧2024!$A$2:$K$254,2,FALSE),"")</f>
        <v/>
      </c>
      <c r="K291" s="231"/>
      <c r="L291" s="232"/>
      <c r="M291" s="171"/>
      <c r="N291" s="255" t="str">
        <f>IFERROR(VLOOKUP($F291,補助対象機器一覧2024!$A$2:$K$254,7,FALSE),"")</f>
        <v/>
      </c>
      <c r="O291" s="256"/>
      <c r="P291" s="256"/>
      <c r="Q291" s="256"/>
      <c r="R291" s="256"/>
      <c r="S291" s="256"/>
      <c r="T291" s="257"/>
      <c r="U291" s="171"/>
      <c r="V291" s="171"/>
      <c r="W291" s="37"/>
      <c r="X291" s="277" t="str">
        <f>IF($B291&lt;=入力シート!$F$22,""&amp;中間シート!X271,"")</f>
        <v/>
      </c>
      <c r="Y291" s="277"/>
      <c r="Z291" s="277"/>
      <c r="AA291" s="277"/>
      <c r="AB291" s="277"/>
      <c r="AC291" s="277"/>
      <c r="AD291" s="277"/>
      <c r="AE291" s="277"/>
      <c r="AF291" s="277"/>
      <c r="AG291" s="277"/>
      <c r="AH291" s="277"/>
      <c r="AI291" s="277"/>
      <c r="AJ291" s="277"/>
      <c r="AK291" s="277"/>
      <c r="AL291" s="277"/>
      <c r="AM291" s="277"/>
      <c r="AN291" s="277"/>
      <c r="AO291" s="277"/>
      <c r="AQ291" s="65">
        <f>IF(J291&lt;&gt;"",1,0)</f>
        <v>0</v>
      </c>
      <c r="AR291" s="69">
        <f>IF(H291&lt;&gt;"",1,0)</f>
        <v>0</v>
      </c>
      <c r="AS291" s="69"/>
    </row>
    <row r="292" spans="2:45" ht="5.0999999999999996" customHeight="1" thickBot="1" x14ac:dyDescent="0.2">
      <c r="C292" s="37"/>
      <c r="D292" s="37"/>
      <c r="E292" s="39"/>
      <c r="F292" s="171"/>
      <c r="G292" s="38"/>
      <c r="H292" s="38"/>
      <c r="I292" s="177"/>
      <c r="J292" s="171"/>
      <c r="K292" s="171"/>
      <c r="L292" s="171"/>
      <c r="M292" s="171"/>
      <c r="N292" s="171"/>
      <c r="O292" s="171"/>
      <c r="P292" s="171"/>
      <c r="Q292" s="171"/>
      <c r="R292" s="171"/>
      <c r="S292" s="171"/>
      <c r="T292" s="171"/>
      <c r="U292" s="171"/>
      <c r="V292" s="171"/>
      <c r="W292" s="37"/>
      <c r="X292" s="226" t="s">
        <v>111</v>
      </c>
      <c r="Y292" s="226"/>
      <c r="Z292" s="226"/>
      <c r="AA292" s="226"/>
      <c r="AB292" s="226"/>
      <c r="AC292" s="226"/>
      <c r="AD292" s="226"/>
      <c r="AE292" s="226"/>
      <c r="AF292" s="226"/>
      <c r="AG292" s="226"/>
      <c r="AH292" s="226"/>
      <c r="AI292" s="226"/>
      <c r="AJ292" s="226"/>
      <c r="AK292" s="226"/>
      <c r="AL292" s="226"/>
      <c r="AM292" s="226"/>
      <c r="AN292" s="226"/>
      <c r="AO292" s="226"/>
      <c r="AP292" s="32"/>
      <c r="AQ292" s="69"/>
      <c r="AR292" s="69"/>
      <c r="AS292" s="69"/>
    </row>
    <row r="293" spans="2:45" ht="18" customHeight="1" thickBot="1" x14ac:dyDescent="0.2">
      <c r="B293" s="33">
        <v>29</v>
      </c>
      <c r="C293" s="37"/>
      <c r="D293" s="37"/>
      <c r="E293" s="39" t="s">
        <v>41</v>
      </c>
      <c r="F293" s="166"/>
      <c r="G293" s="38"/>
      <c r="H293" s="91"/>
      <c r="I293" s="177"/>
      <c r="J293" s="230" t="str">
        <f>IFERROR(VLOOKUP($F293,補助対象機器一覧2024!$A$2:$K$254,2,FALSE),"")</f>
        <v/>
      </c>
      <c r="K293" s="231"/>
      <c r="L293" s="232"/>
      <c r="M293" s="171"/>
      <c r="N293" s="255" t="str">
        <f>IFERROR(VLOOKUP($F293,補助対象機器一覧2024!$A$2:$K$254,7,FALSE),"")</f>
        <v/>
      </c>
      <c r="O293" s="256"/>
      <c r="P293" s="256"/>
      <c r="Q293" s="256"/>
      <c r="R293" s="256"/>
      <c r="S293" s="256"/>
      <c r="T293" s="257"/>
      <c r="U293" s="171"/>
      <c r="V293" s="171"/>
      <c r="W293" s="37"/>
      <c r="X293" s="277" t="str">
        <f>IF($B293&lt;=入力シート!$F$22,""&amp;中間シート!X272,"")</f>
        <v/>
      </c>
      <c r="Y293" s="277"/>
      <c r="Z293" s="277"/>
      <c r="AA293" s="277"/>
      <c r="AB293" s="277"/>
      <c r="AC293" s="277"/>
      <c r="AD293" s="277"/>
      <c r="AE293" s="277"/>
      <c r="AF293" s="277"/>
      <c r="AG293" s="277"/>
      <c r="AH293" s="277"/>
      <c r="AI293" s="277"/>
      <c r="AJ293" s="277"/>
      <c r="AK293" s="277"/>
      <c r="AL293" s="277"/>
      <c r="AM293" s="277"/>
      <c r="AN293" s="277"/>
      <c r="AO293" s="277"/>
      <c r="AP293" s="32"/>
      <c r="AQ293" s="65">
        <f>IF(J293&lt;&gt;"",1,0)</f>
        <v>0</v>
      </c>
      <c r="AR293" s="69">
        <f>IF(H293&lt;&gt;"",1,0)</f>
        <v>0</v>
      </c>
      <c r="AS293" s="69"/>
    </row>
    <row r="294" spans="2:45" ht="5.0999999999999996" customHeight="1" thickBot="1" x14ac:dyDescent="0.2">
      <c r="C294" s="37"/>
      <c r="D294" s="37"/>
      <c r="E294" s="39"/>
      <c r="F294" s="172"/>
      <c r="G294" s="38"/>
      <c r="H294" s="38"/>
      <c r="I294" s="177"/>
      <c r="J294" s="172"/>
      <c r="K294" s="172"/>
      <c r="L294" s="172"/>
      <c r="M294" s="171"/>
      <c r="N294" s="172"/>
      <c r="O294" s="172"/>
      <c r="P294" s="172"/>
      <c r="Q294" s="171"/>
      <c r="R294" s="172"/>
      <c r="S294" s="172"/>
      <c r="T294" s="172"/>
      <c r="U294" s="171"/>
      <c r="V294" s="171"/>
      <c r="W294" s="37"/>
      <c r="X294" s="226" t="s">
        <v>111</v>
      </c>
      <c r="Y294" s="226"/>
      <c r="Z294" s="226"/>
      <c r="AA294" s="226"/>
      <c r="AB294" s="226"/>
      <c r="AC294" s="226"/>
      <c r="AD294" s="226"/>
      <c r="AE294" s="226"/>
      <c r="AF294" s="226"/>
      <c r="AG294" s="226"/>
      <c r="AH294" s="226"/>
      <c r="AI294" s="226"/>
      <c r="AJ294" s="226"/>
      <c r="AK294" s="226"/>
      <c r="AL294" s="226"/>
      <c r="AM294" s="226"/>
      <c r="AN294" s="226"/>
      <c r="AO294" s="226"/>
      <c r="AP294" s="32"/>
      <c r="AQ294" s="69"/>
      <c r="AR294" s="69"/>
      <c r="AS294" s="69"/>
    </row>
    <row r="295" spans="2:45" ht="18" customHeight="1" thickBot="1" x14ac:dyDescent="0.2">
      <c r="B295" s="33">
        <v>29</v>
      </c>
      <c r="C295" s="37"/>
      <c r="D295" s="37"/>
      <c r="E295" s="39" t="s">
        <v>42</v>
      </c>
      <c r="F295" s="166"/>
      <c r="G295" s="38"/>
      <c r="H295" s="91"/>
      <c r="I295" s="177"/>
      <c r="J295" s="230" t="str">
        <f>IFERROR(VLOOKUP($F295,補助対象機器一覧2024!$A$2:$K$254,2,FALSE),"")</f>
        <v/>
      </c>
      <c r="K295" s="231"/>
      <c r="L295" s="232"/>
      <c r="M295" s="171"/>
      <c r="N295" s="255" t="str">
        <f>IFERROR(VLOOKUP($F295,補助対象機器一覧2024!$A$2:$K$254,7,FALSE),"")</f>
        <v/>
      </c>
      <c r="O295" s="256"/>
      <c r="P295" s="256"/>
      <c r="Q295" s="256"/>
      <c r="R295" s="256"/>
      <c r="S295" s="256"/>
      <c r="T295" s="257"/>
      <c r="U295" s="171"/>
      <c r="V295" s="171"/>
      <c r="W295" s="37"/>
      <c r="X295" s="277" t="str">
        <f>IF($B295&lt;=入力シート!$F$22,""&amp;中間シート!X273,"")</f>
        <v/>
      </c>
      <c r="Y295" s="277"/>
      <c r="Z295" s="277"/>
      <c r="AA295" s="277"/>
      <c r="AB295" s="277"/>
      <c r="AC295" s="277"/>
      <c r="AD295" s="277"/>
      <c r="AE295" s="277"/>
      <c r="AF295" s="277"/>
      <c r="AG295" s="277"/>
      <c r="AH295" s="277"/>
      <c r="AI295" s="277"/>
      <c r="AJ295" s="277"/>
      <c r="AK295" s="277"/>
      <c r="AL295" s="277"/>
      <c r="AM295" s="277"/>
      <c r="AN295" s="277"/>
      <c r="AO295" s="277"/>
      <c r="AP295" s="32"/>
      <c r="AQ295" s="65">
        <f>IF(J295&lt;&gt;"",1,0)</f>
        <v>0</v>
      </c>
      <c r="AR295" s="69">
        <f>IF(H295&lt;&gt;"",1,0)</f>
        <v>0</v>
      </c>
      <c r="AS295" s="69"/>
    </row>
    <row r="296" spans="2:45" x14ac:dyDescent="0.1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6" t="s">
        <v>111</v>
      </c>
      <c r="Y296" s="226"/>
      <c r="Z296" s="226"/>
      <c r="AA296" s="226"/>
      <c r="AB296" s="226"/>
      <c r="AC296" s="226"/>
      <c r="AD296" s="226"/>
      <c r="AE296" s="226"/>
      <c r="AF296" s="226"/>
      <c r="AG296" s="226"/>
      <c r="AH296" s="226"/>
      <c r="AI296" s="226"/>
      <c r="AJ296" s="226"/>
      <c r="AK296" s="226"/>
      <c r="AL296" s="226"/>
      <c r="AM296" s="226"/>
      <c r="AN296" s="226"/>
      <c r="AO296" s="226"/>
      <c r="AQ296" s="69"/>
      <c r="AR296" s="69"/>
      <c r="AS296" s="69"/>
    </row>
    <row r="297" spans="2:45" ht="14.25" thickBot="1" x14ac:dyDescent="0.2">
      <c r="C297" s="69"/>
      <c r="D297" s="69"/>
      <c r="E297" s="76"/>
      <c r="F297" s="173"/>
      <c r="G297" s="76"/>
      <c r="H297" s="76"/>
      <c r="I297" s="180"/>
      <c r="J297" s="174"/>
      <c r="K297" s="174"/>
      <c r="L297" s="174"/>
      <c r="M297" s="174"/>
      <c r="N297" s="174"/>
      <c r="O297" s="174"/>
      <c r="P297" s="174"/>
      <c r="Q297" s="174"/>
      <c r="R297" s="174"/>
      <c r="S297" s="174"/>
      <c r="T297" s="174"/>
      <c r="U297" s="174"/>
      <c r="V297" s="174"/>
      <c r="W297" s="69"/>
      <c r="X297" s="226" t="s">
        <v>111</v>
      </c>
      <c r="Y297" s="226"/>
      <c r="Z297" s="226"/>
      <c r="AA297" s="226"/>
      <c r="AB297" s="226"/>
      <c r="AC297" s="226"/>
      <c r="AD297" s="226"/>
      <c r="AE297" s="226"/>
      <c r="AF297" s="226"/>
      <c r="AG297" s="226"/>
      <c r="AH297" s="226"/>
      <c r="AI297" s="226"/>
      <c r="AJ297" s="226"/>
      <c r="AK297" s="226"/>
      <c r="AL297" s="226"/>
      <c r="AM297" s="226"/>
      <c r="AN297" s="226"/>
      <c r="AO297" s="226"/>
      <c r="AQ297" s="69"/>
      <c r="AR297" s="69"/>
      <c r="AS297" s="69"/>
    </row>
    <row r="298" spans="2:45" ht="18" customHeight="1" thickBot="1" x14ac:dyDescent="0.2">
      <c r="B298" s="33">
        <v>30</v>
      </c>
      <c r="C298" s="69"/>
      <c r="D298" s="77" t="s">
        <v>103</v>
      </c>
      <c r="E298" s="78" t="s">
        <v>40</v>
      </c>
      <c r="F298" s="166"/>
      <c r="G298" s="69"/>
      <c r="H298" s="64"/>
      <c r="I298" s="181"/>
      <c r="J298" s="230" t="str">
        <f>IFERROR(VLOOKUP($F298,補助対象機器一覧2024!$A$2:$K$254,2,FALSE),"")</f>
        <v/>
      </c>
      <c r="K298" s="231"/>
      <c r="L298" s="232"/>
      <c r="M298" s="174"/>
      <c r="N298" s="255" t="str">
        <f>IFERROR(VLOOKUP($F298,補助対象機器一覧2024!$A$2:$K$254,7,FALSE),"")</f>
        <v/>
      </c>
      <c r="O298" s="256"/>
      <c r="P298" s="256"/>
      <c r="Q298" s="256"/>
      <c r="R298" s="256"/>
      <c r="S298" s="256"/>
      <c r="T298" s="257"/>
      <c r="U298" s="174"/>
      <c r="V298" s="174"/>
      <c r="W298" s="69"/>
      <c r="X298" s="277" t="str">
        <f>IF($B298&lt;=入力シート!$F$22,""&amp;中間シート!X274,"")</f>
        <v/>
      </c>
      <c r="Y298" s="277"/>
      <c r="Z298" s="277"/>
      <c r="AA298" s="277"/>
      <c r="AB298" s="277"/>
      <c r="AC298" s="277"/>
      <c r="AD298" s="277"/>
      <c r="AE298" s="277"/>
      <c r="AF298" s="277"/>
      <c r="AG298" s="277"/>
      <c r="AH298" s="277"/>
      <c r="AI298" s="277"/>
      <c r="AJ298" s="277"/>
      <c r="AK298" s="277"/>
      <c r="AL298" s="277"/>
      <c r="AM298" s="277"/>
      <c r="AN298" s="277"/>
      <c r="AO298" s="277"/>
      <c r="AQ298" s="65">
        <f>IF(J298&lt;&gt;"",1,0)</f>
        <v>0</v>
      </c>
      <c r="AR298" s="69">
        <f>IF(H298&lt;&gt;"",1,0)</f>
        <v>0</v>
      </c>
      <c r="AS298" s="69"/>
    </row>
    <row r="299" spans="2:45" ht="5.0999999999999996" customHeight="1" thickBot="1" x14ac:dyDescent="0.2">
      <c r="C299" s="69"/>
      <c r="D299" s="69"/>
      <c r="E299" s="76"/>
      <c r="F299" s="174"/>
      <c r="G299" s="76"/>
      <c r="H299" s="76"/>
      <c r="I299" s="181"/>
      <c r="J299" s="174"/>
      <c r="K299" s="174"/>
      <c r="L299" s="174"/>
      <c r="M299" s="174"/>
      <c r="N299" s="174"/>
      <c r="O299" s="174"/>
      <c r="P299" s="174"/>
      <c r="Q299" s="174"/>
      <c r="R299" s="174"/>
      <c r="S299" s="174"/>
      <c r="T299" s="174"/>
      <c r="U299" s="174"/>
      <c r="V299" s="174"/>
      <c r="W299" s="69"/>
      <c r="X299" s="226" t="s">
        <v>111</v>
      </c>
      <c r="Y299" s="226"/>
      <c r="Z299" s="226"/>
      <c r="AA299" s="226"/>
      <c r="AB299" s="226"/>
      <c r="AC299" s="226"/>
      <c r="AD299" s="226"/>
      <c r="AE299" s="226"/>
      <c r="AF299" s="226"/>
      <c r="AG299" s="226"/>
      <c r="AH299" s="226"/>
      <c r="AI299" s="226"/>
      <c r="AJ299" s="226"/>
      <c r="AK299" s="226"/>
      <c r="AL299" s="226"/>
      <c r="AM299" s="226"/>
      <c r="AN299" s="226"/>
      <c r="AO299" s="226"/>
      <c r="AP299" s="32"/>
      <c r="AQ299" s="69"/>
      <c r="AR299" s="69"/>
      <c r="AS299" s="69"/>
    </row>
    <row r="300" spans="2:45" ht="18" customHeight="1" thickBot="1" x14ac:dyDescent="0.2">
      <c r="B300" s="33">
        <v>30</v>
      </c>
      <c r="C300" s="69"/>
      <c r="D300" s="69"/>
      <c r="E300" s="78" t="s">
        <v>41</v>
      </c>
      <c r="F300" s="166"/>
      <c r="G300" s="76"/>
      <c r="H300" s="64"/>
      <c r="I300" s="181"/>
      <c r="J300" s="230" t="str">
        <f>IFERROR(VLOOKUP($F300,補助対象機器一覧2024!$A$2:$K$254,2,FALSE),"")</f>
        <v/>
      </c>
      <c r="K300" s="231"/>
      <c r="L300" s="232"/>
      <c r="M300" s="174"/>
      <c r="N300" s="255" t="str">
        <f>IFERROR(VLOOKUP($F300,補助対象機器一覧2024!$A$2:$K$254,7,FALSE),"")</f>
        <v/>
      </c>
      <c r="O300" s="256"/>
      <c r="P300" s="256"/>
      <c r="Q300" s="256"/>
      <c r="R300" s="256"/>
      <c r="S300" s="256"/>
      <c r="T300" s="257"/>
      <c r="U300" s="174"/>
      <c r="V300" s="174"/>
      <c r="W300" s="69"/>
      <c r="X300" s="277" t="str">
        <f>IF($B300&lt;=入力シート!$F$22,""&amp;中間シート!X275,"")</f>
        <v/>
      </c>
      <c r="Y300" s="277"/>
      <c r="Z300" s="277"/>
      <c r="AA300" s="277"/>
      <c r="AB300" s="277"/>
      <c r="AC300" s="277"/>
      <c r="AD300" s="277"/>
      <c r="AE300" s="277"/>
      <c r="AF300" s="277"/>
      <c r="AG300" s="277"/>
      <c r="AH300" s="277"/>
      <c r="AI300" s="277"/>
      <c r="AJ300" s="277"/>
      <c r="AK300" s="277"/>
      <c r="AL300" s="277"/>
      <c r="AM300" s="277"/>
      <c r="AN300" s="277"/>
      <c r="AO300" s="277"/>
      <c r="AP300" s="32"/>
      <c r="AQ300" s="65">
        <f>IF(J300&lt;&gt;"",1,0)</f>
        <v>0</v>
      </c>
      <c r="AR300" s="69">
        <f>IF(H300&lt;&gt;"",1,0)</f>
        <v>0</v>
      </c>
      <c r="AS300" s="69"/>
    </row>
    <row r="301" spans="2:45" ht="5.0999999999999996" customHeight="1" thickBot="1" x14ac:dyDescent="0.2">
      <c r="C301" s="69"/>
      <c r="D301" s="69"/>
      <c r="E301" s="78"/>
      <c r="F301" s="173"/>
      <c r="G301" s="76"/>
      <c r="H301" s="76"/>
      <c r="I301" s="181"/>
      <c r="J301" s="173"/>
      <c r="K301" s="173"/>
      <c r="L301" s="173"/>
      <c r="M301" s="174"/>
      <c r="N301" s="173"/>
      <c r="O301" s="173"/>
      <c r="P301" s="173"/>
      <c r="Q301" s="174"/>
      <c r="R301" s="173"/>
      <c r="S301" s="173"/>
      <c r="T301" s="173"/>
      <c r="U301" s="174"/>
      <c r="V301" s="174"/>
      <c r="W301" s="69"/>
      <c r="X301" s="226" t="s">
        <v>111</v>
      </c>
      <c r="Y301" s="226"/>
      <c r="Z301" s="226"/>
      <c r="AA301" s="226"/>
      <c r="AB301" s="226"/>
      <c r="AC301" s="226"/>
      <c r="AD301" s="226"/>
      <c r="AE301" s="226"/>
      <c r="AF301" s="226"/>
      <c r="AG301" s="226"/>
      <c r="AH301" s="226"/>
      <c r="AI301" s="226"/>
      <c r="AJ301" s="226"/>
      <c r="AK301" s="226"/>
      <c r="AL301" s="226"/>
      <c r="AM301" s="226"/>
      <c r="AN301" s="226"/>
      <c r="AO301" s="226"/>
      <c r="AP301" s="32"/>
      <c r="AQ301" s="69"/>
      <c r="AR301" s="69"/>
      <c r="AS301" s="69"/>
    </row>
    <row r="302" spans="2:45" ht="18" customHeight="1" thickBot="1" x14ac:dyDescent="0.2">
      <c r="B302" s="33">
        <v>30</v>
      </c>
      <c r="C302" s="69"/>
      <c r="D302" s="69"/>
      <c r="E302" s="78" t="s">
        <v>42</v>
      </c>
      <c r="F302" s="166"/>
      <c r="G302" s="76"/>
      <c r="H302" s="64"/>
      <c r="I302" s="181"/>
      <c r="J302" s="230" t="str">
        <f>IFERROR(VLOOKUP($F302,補助対象機器一覧2024!$A$2:$K$254,2,FALSE),"")</f>
        <v/>
      </c>
      <c r="K302" s="231"/>
      <c r="L302" s="232"/>
      <c r="M302" s="174"/>
      <c r="N302" s="255" t="str">
        <f>IFERROR(VLOOKUP($F302,補助対象機器一覧2024!$A$2:$K$254,7,FALSE),"")</f>
        <v/>
      </c>
      <c r="O302" s="256"/>
      <c r="P302" s="256"/>
      <c r="Q302" s="256"/>
      <c r="R302" s="256"/>
      <c r="S302" s="256"/>
      <c r="T302" s="257"/>
      <c r="U302" s="174"/>
      <c r="V302" s="174"/>
      <c r="W302" s="69"/>
      <c r="X302" s="277" t="str">
        <f>IF($B302&lt;=入力シート!$F$22,""&amp;中間シート!X276,"")</f>
        <v/>
      </c>
      <c r="Y302" s="277"/>
      <c r="Z302" s="277"/>
      <c r="AA302" s="277"/>
      <c r="AB302" s="277"/>
      <c r="AC302" s="277"/>
      <c r="AD302" s="277"/>
      <c r="AE302" s="277"/>
      <c r="AF302" s="277"/>
      <c r="AG302" s="277"/>
      <c r="AH302" s="277"/>
      <c r="AI302" s="277"/>
      <c r="AJ302" s="277"/>
      <c r="AK302" s="277"/>
      <c r="AL302" s="277"/>
      <c r="AM302" s="277"/>
      <c r="AN302" s="277"/>
      <c r="AO302" s="277"/>
      <c r="AP302" s="32"/>
      <c r="AQ302" s="65">
        <f>IF(J302&lt;&gt;"",1,0)</f>
        <v>0</v>
      </c>
      <c r="AR302" s="69">
        <f>IF(H302&lt;&gt;"",1,0)</f>
        <v>0</v>
      </c>
      <c r="AS302" s="69"/>
    </row>
    <row r="303" spans="2:45" x14ac:dyDescent="0.1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6" t="s">
        <v>111</v>
      </c>
      <c r="Y303" s="226"/>
      <c r="Z303" s="226"/>
      <c r="AA303" s="226"/>
      <c r="AB303" s="226"/>
      <c r="AC303" s="226"/>
      <c r="AD303" s="226"/>
      <c r="AE303" s="226"/>
      <c r="AF303" s="226"/>
      <c r="AG303" s="226"/>
      <c r="AH303" s="226"/>
      <c r="AI303" s="226"/>
      <c r="AJ303" s="226"/>
      <c r="AK303" s="226"/>
      <c r="AL303" s="226"/>
      <c r="AM303" s="226"/>
      <c r="AN303" s="226"/>
      <c r="AO303" s="226"/>
      <c r="AQ303" s="69"/>
      <c r="AR303" s="69"/>
      <c r="AS303" s="69"/>
    </row>
    <row r="304" spans="2:45" x14ac:dyDescent="0.1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x14ac:dyDescent="0.15">
      <c r="C305" s="69"/>
      <c r="D305" s="69"/>
      <c r="E305" s="76"/>
      <c r="F305" s="69"/>
      <c r="G305" s="69"/>
      <c r="H305" s="69"/>
      <c r="I305" s="181"/>
      <c r="J305" s="69"/>
      <c r="K305" s="69"/>
      <c r="L305" s="69"/>
      <c r="M305" s="69"/>
      <c r="N305" s="69"/>
      <c r="O305" s="69"/>
      <c r="P305" s="69"/>
      <c r="Q305" s="69"/>
      <c r="R305" s="69"/>
      <c r="S305" s="69"/>
      <c r="T305" s="271" t="s">
        <v>104</v>
      </c>
      <c r="U305" s="271"/>
      <c r="V305" s="271"/>
      <c r="W305" s="69"/>
      <c r="AQ305" s="69"/>
      <c r="AR305" s="69"/>
      <c r="AS305" s="69"/>
    </row>
    <row r="306" spans="3:55" x14ac:dyDescent="0.1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x14ac:dyDescent="0.15">
      <c r="AQ307" s="69"/>
      <c r="AR307" s="69"/>
      <c r="AS307" s="69"/>
    </row>
    <row r="308" spans="3:55" ht="5.0999999999999996" customHeight="1" x14ac:dyDescent="0.15">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x14ac:dyDescent="0.15">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x14ac:dyDescent="0.15">
      <c r="C311" s="62"/>
      <c r="D311" s="62" t="s">
        <v>44</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x14ac:dyDescent="0.15">
      <c r="C312" s="62"/>
      <c r="D312" s="62" t="s">
        <v>112</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x14ac:dyDescent="0.15">
      <c r="C313" s="62"/>
      <c r="D313" s="62" t="s">
        <v>113</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x14ac:dyDescent="0.15">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x14ac:dyDescent="0.15">
      <c r="C315" s="62"/>
      <c r="D315" s="62" t="s">
        <v>47</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x14ac:dyDescent="0.15">
      <c r="C316" s="62"/>
      <c r="D316" s="267" t="s">
        <v>114</v>
      </c>
      <c r="E316" s="267"/>
      <c r="F316" s="267"/>
      <c r="G316" s="267"/>
      <c r="H316" s="267"/>
      <c r="I316" s="267"/>
      <c r="J316" s="267"/>
      <c r="K316" s="267"/>
      <c r="L316" s="267"/>
      <c r="M316" s="267"/>
      <c r="N316" s="267"/>
      <c r="O316" s="267"/>
      <c r="P316" s="267"/>
      <c r="Q316" s="267"/>
      <c r="R316" s="267"/>
      <c r="S316" s="267"/>
      <c r="T316" s="267"/>
      <c r="U316" s="267"/>
      <c r="V316" s="267"/>
      <c r="W316" s="267"/>
      <c r="X316" s="33"/>
      <c r="Y316" s="33"/>
      <c r="Z316" s="33"/>
      <c r="AA316" s="33"/>
      <c r="AB316" s="33"/>
      <c r="AQ316" s="90"/>
      <c r="AR316" s="69"/>
      <c r="AS316" s="90"/>
      <c r="AT316" s="120"/>
      <c r="AU316" s="30"/>
      <c r="AV316" s="30"/>
      <c r="AW316" s="30"/>
      <c r="AX316" s="30"/>
      <c r="AY316" s="30"/>
      <c r="AZ316" s="30"/>
      <c r="BA316" s="30"/>
      <c r="BB316" s="30"/>
      <c r="BC316" s="30"/>
    </row>
    <row r="317" spans="3:55" s="59" customFormat="1" x14ac:dyDescent="0.15">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x14ac:dyDescent="0.15">
      <c r="C318" s="40"/>
      <c r="D318" s="40" t="s">
        <v>115</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x14ac:dyDescent="0.15">
      <c r="C319" s="40"/>
      <c r="D319" s="85" t="s">
        <v>116</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x14ac:dyDescent="0.1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x14ac:dyDescent="0.15">
      <c r="C321" s="40"/>
      <c r="D321" s="40"/>
      <c r="E321" s="41"/>
      <c r="F321" s="272" t="s">
        <v>117</v>
      </c>
      <c r="G321" s="272"/>
      <c r="H321" s="272"/>
      <c r="I321" s="184"/>
      <c r="J321" s="21" t="s">
        <v>53</v>
      </c>
      <c r="K321" s="21"/>
      <c r="L321" s="21" t="s">
        <v>54</v>
      </c>
      <c r="M321" s="21"/>
      <c r="N321" s="21" t="s">
        <v>55</v>
      </c>
      <c r="O321" s="21"/>
      <c r="P321" s="79" t="s">
        <v>56</v>
      </c>
      <c r="Q321" s="20"/>
      <c r="R321" s="79" t="s">
        <v>57</v>
      </c>
      <c r="S321" s="79"/>
      <c r="T321" s="19" t="s">
        <v>58</v>
      </c>
      <c r="U321" s="20"/>
      <c r="V321" s="79" t="s">
        <v>59</v>
      </c>
      <c r="W321" s="40"/>
      <c r="AQ321" s="69" t="s">
        <v>60</v>
      </c>
      <c r="AR321" s="69" t="s">
        <v>61</v>
      </c>
      <c r="AS321" s="69" t="s">
        <v>118</v>
      </c>
    </row>
    <row r="322" spans="2:45" ht="14.25" thickBot="1" x14ac:dyDescent="0.2">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x14ac:dyDescent="0.2">
      <c r="C323" s="40"/>
      <c r="D323" s="42" t="s">
        <v>32</v>
      </c>
      <c r="E323" s="188" t="s">
        <v>119</v>
      </c>
      <c r="F323" s="273" t="str">
        <f>IF(中間シート!F281=1,"含まれている",IF(中間シート!F281=2,"含まれていない",""))</f>
        <v/>
      </c>
      <c r="G323" s="274"/>
      <c r="H323" s="275"/>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62</v>
      </c>
      <c r="U323" s="62"/>
      <c r="V323" s="196">
        <f>中間シート!H373</f>
        <v>0</v>
      </c>
      <c r="W323" s="40"/>
      <c r="X323" s="33" t="str">
        <f ca="1">""&amp;中間シート!X281</f>
        <v>含まれている、または含まれていないを選択してください。</v>
      </c>
      <c r="AQ323" s="65">
        <v>1</v>
      </c>
      <c r="AR323" s="69">
        <f>IF(F323="含まれている",1,IF(F323="含まれていない",2,0))</f>
        <v>0</v>
      </c>
      <c r="AS323" s="69" t="str">
        <f>IF(中間シート!N281=1,1,中間シート!P187)</f>
        <v/>
      </c>
    </row>
    <row r="324" spans="2:45" ht="5.0999999999999996" customHeight="1" thickBot="1" x14ac:dyDescent="0.2">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x14ac:dyDescent="0.2">
      <c r="C325" s="40"/>
      <c r="D325" s="40"/>
      <c r="E325" s="188" t="s">
        <v>120</v>
      </c>
      <c r="F325" s="273" t="str">
        <f>IF(中間シート!F282=1,"含まれている",IF(中間シート!F282=2,"含まれていない",""))</f>
        <v/>
      </c>
      <c r="G325" s="274"/>
      <c r="H325" s="275"/>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x14ac:dyDescent="0.2">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x14ac:dyDescent="0.2">
      <c r="C327" s="40"/>
      <c r="D327" s="40"/>
      <c r="E327" s="188" t="s">
        <v>121</v>
      </c>
      <c r="F327" s="273" t="str">
        <f>IF(中間シート!F283=1,"含まれている",IF(中間シート!F283=2,"含まれていない",""))</f>
        <v/>
      </c>
      <c r="G327" s="274"/>
      <c r="H327" s="275"/>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x14ac:dyDescent="0.1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4.25" thickBot="1" x14ac:dyDescent="0.2">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x14ac:dyDescent="0.2">
      <c r="B330" s="33">
        <v>2</v>
      </c>
      <c r="C330" s="72"/>
      <c r="D330" s="74" t="s">
        <v>75</v>
      </c>
      <c r="E330" s="190" t="s">
        <v>119</v>
      </c>
      <c r="F330" s="268"/>
      <c r="G330" s="269"/>
      <c r="H330" s="270"/>
      <c r="I330" s="186"/>
      <c r="J330" s="15"/>
      <c r="K330" s="81"/>
      <c r="L330" s="15"/>
      <c r="M330" s="81"/>
      <c r="N330" s="15"/>
      <c r="O330" s="81"/>
      <c r="P330" s="196">
        <f>中間シート!D374</f>
        <v>0</v>
      </c>
      <c r="Q330" s="60"/>
      <c r="R330" s="196">
        <f>中間シート!G374</f>
        <v>0</v>
      </c>
      <c r="S330" s="60"/>
      <c r="T330" s="82" t="s">
        <v>62</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x14ac:dyDescent="0.2">
      <c r="C331" s="72"/>
      <c r="D331" s="72"/>
      <c r="E331" s="191"/>
      <c r="F331" s="83"/>
      <c r="G331" s="83"/>
      <c r="H331" s="83"/>
      <c r="I331" s="187"/>
      <c r="J331" s="84"/>
      <c r="K331" s="84"/>
      <c r="L331" s="84"/>
      <c r="M331" s="84"/>
      <c r="N331" s="84"/>
      <c r="O331" s="84"/>
      <c r="P331" s="60" t="s">
        <v>111</v>
      </c>
      <c r="Q331" s="83"/>
      <c r="R331" s="60" t="s">
        <v>111</v>
      </c>
      <c r="S331" s="60"/>
      <c r="T331" s="83"/>
      <c r="U331" s="60"/>
      <c r="V331" s="60" t="s">
        <v>111</v>
      </c>
      <c r="W331" s="72"/>
      <c r="X331" s="33" t="s">
        <v>111</v>
      </c>
      <c r="AQ331" s="69" t="s">
        <v>111</v>
      </c>
      <c r="AR331" s="69"/>
      <c r="AS331" s="69"/>
    </row>
    <row r="332" spans="2:45" ht="18" customHeight="1" thickBot="1" x14ac:dyDescent="0.2">
      <c r="B332" s="33">
        <v>2</v>
      </c>
      <c r="C332" s="72"/>
      <c r="D332" s="72"/>
      <c r="E332" s="190" t="s">
        <v>120</v>
      </c>
      <c r="F332" s="268" t="s">
        <v>122</v>
      </c>
      <c r="G332" s="269"/>
      <c r="H332" s="270"/>
      <c r="I332" s="186"/>
      <c r="J332" s="15"/>
      <c r="K332" s="81"/>
      <c r="L332" s="15"/>
      <c r="M332" s="81"/>
      <c r="N332" s="15"/>
      <c r="O332" s="81"/>
      <c r="P332" s="60" t="s">
        <v>111</v>
      </c>
      <c r="Q332" s="60"/>
      <c r="R332" s="60" t="s">
        <v>111</v>
      </c>
      <c r="S332" s="60"/>
      <c r="T332" s="83"/>
      <c r="U332" s="60"/>
      <c r="V332" s="197"/>
      <c r="W332" s="72"/>
      <c r="X332" s="33" t="str">
        <f>IF($B332&lt;=入力シート!$F$22,""&amp;中間シート!X285,"")</f>
        <v/>
      </c>
      <c r="AQ332" s="65">
        <f>中間シート!E285</f>
        <v>0</v>
      </c>
      <c r="AR332" s="69">
        <f>IF(F332="含まれている",1,IF(F332="含まれていない",2,0))</f>
        <v>2</v>
      </c>
      <c r="AS332" s="69" t="str">
        <f>IF(中間シート!N285=1,1,中間シート!P191)</f>
        <v/>
      </c>
    </row>
    <row r="333" spans="2:45" ht="5.0999999999999996" customHeight="1" thickBot="1" x14ac:dyDescent="0.2">
      <c r="C333" s="72"/>
      <c r="D333" s="72"/>
      <c r="E333" s="191"/>
      <c r="F333" s="83"/>
      <c r="G333" s="83"/>
      <c r="H333" s="83"/>
      <c r="I333" s="187"/>
      <c r="J333" s="84"/>
      <c r="K333" s="84"/>
      <c r="L333" s="84"/>
      <c r="M333" s="84"/>
      <c r="N333" s="84"/>
      <c r="O333" s="84"/>
      <c r="P333" s="60" t="s">
        <v>111</v>
      </c>
      <c r="Q333" s="83"/>
      <c r="R333" s="60" t="s">
        <v>111</v>
      </c>
      <c r="S333" s="60"/>
      <c r="T333" s="83"/>
      <c r="U333" s="60"/>
      <c r="V333" s="60" t="s">
        <v>111</v>
      </c>
      <c r="W333" s="72"/>
      <c r="X333" s="33" t="s">
        <v>111</v>
      </c>
      <c r="AQ333" s="16" t="s">
        <v>111</v>
      </c>
      <c r="AR333" s="69"/>
      <c r="AS333" s="69"/>
    </row>
    <row r="334" spans="2:45" ht="18" customHeight="1" thickBot="1" x14ac:dyDescent="0.2">
      <c r="B334" s="33">
        <v>2</v>
      </c>
      <c r="C334" s="72"/>
      <c r="D334" s="72"/>
      <c r="E334" s="190" t="s">
        <v>121</v>
      </c>
      <c r="F334" s="268"/>
      <c r="G334" s="269"/>
      <c r="H334" s="270"/>
      <c r="I334" s="186"/>
      <c r="J334" s="15"/>
      <c r="K334" s="81"/>
      <c r="L334" s="15"/>
      <c r="M334" s="81"/>
      <c r="N334" s="15"/>
      <c r="O334" s="81"/>
      <c r="P334" s="60" t="s">
        <v>111</v>
      </c>
      <c r="Q334" s="60"/>
      <c r="R334" s="60" t="s">
        <v>111</v>
      </c>
      <c r="S334" s="60"/>
      <c r="T334" s="83"/>
      <c r="U334" s="60"/>
      <c r="V334" s="60" t="s">
        <v>111</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x14ac:dyDescent="0.15">
      <c r="C335" s="72"/>
      <c r="D335" s="72"/>
      <c r="E335" s="193"/>
      <c r="F335" s="84"/>
      <c r="G335" s="84"/>
      <c r="H335" s="84"/>
      <c r="I335" s="84"/>
      <c r="J335" s="84"/>
      <c r="K335" s="84"/>
      <c r="L335" s="84"/>
      <c r="M335" s="83"/>
      <c r="N335" s="60"/>
      <c r="O335" s="60"/>
      <c r="P335" s="84" t="s">
        <v>111</v>
      </c>
      <c r="Q335" s="60"/>
      <c r="R335" s="60" t="s">
        <v>111</v>
      </c>
      <c r="S335" s="60"/>
      <c r="T335" s="60"/>
      <c r="U335" s="60"/>
      <c r="V335" s="60" t="s">
        <v>111</v>
      </c>
      <c r="W335" s="72"/>
      <c r="X335" s="33" t="s">
        <v>111</v>
      </c>
      <c r="AQ335" s="69" t="s">
        <v>111</v>
      </c>
      <c r="AR335" s="69"/>
      <c r="AS335" s="69"/>
    </row>
    <row r="336" spans="2:45" ht="14.25" thickBot="1" x14ac:dyDescent="0.2">
      <c r="C336" s="40"/>
      <c r="D336" s="40"/>
      <c r="E336" s="192"/>
      <c r="F336" s="17"/>
      <c r="G336" s="17"/>
      <c r="H336" s="17"/>
      <c r="I336" s="182"/>
      <c r="J336" s="17"/>
      <c r="K336" s="17"/>
      <c r="L336" s="17"/>
      <c r="M336" s="17"/>
      <c r="N336" s="17"/>
      <c r="O336" s="17"/>
      <c r="P336" s="17" t="s">
        <v>111</v>
      </c>
      <c r="Q336" s="62"/>
      <c r="R336" s="17" t="s">
        <v>111</v>
      </c>
      <c r="S336" s="17"/>
      <c r="T336" s="62"/>
      <c r="U336" s="62"/>
      <c r="V336" s="17" t="s">
        <v>111</v>
      </c>
      <c r="W336" s="40"/>
      <c r="X336" s="33" t="s">
        <v>111</v>
      </c>
      <c r="AQ336" s="69" t="s">
        <v>111</v>
      </c>
      <c r="AR336" s="69"/>
      <c r="AS336" s="69"/>
    </row>
    <row r="337" spans="2:45" ht="18" customHeight="1" thickBot="1" x14ac:dyDescent="0.2">
      <c r="B337" s="33">
        <v>3</v>
      </c>
      <c r="C337" s="40"/>
      <c r="D337" s="42" t="s">
        <v>76</v>
      </c>
      <c r="E337" s="188" t="s">
        <v>119</v>
      </c>
      <c r="F337" s="268"/>
      <c r="G337" s="269"/>
      <c r="H337" s="270"/>
      <c r="I337" s="183"/>
      <c r="J337" s="15"/>
      <c r="K337" s="22"/>
      <c r="L337" s="15"/>
      <c r="M337" s="22"/>
      <c r="N337" s="15"/>
      <c r="O337" s="22"/>
      <c r="P337" s="196">
        <f>中間シート!D375</f>
        <v>0</v>
      </c>
      <c r="Q337" s="62"/>
      <c r="R337" s="196">
        <f>中間シート!G375</f>
        <v>0</v>
      </c>
      <c r="S337" s="62"/>
      <c r="T337" s="80" t="s">
        <v>62</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x14ac:dyDescent="0.2">
      <c r="C338" s="40"/>
      <c r="D338" s="40"/>
      <c r="E338" s="189"/>
      <c r="F338" s="17"/>
      <c r="G338" s="17"/>
      <c r="H338" s="17"/>
      <c r="I338" s="182"/>
      <c r="J338" s="23"/>
      <c r="K338" s="23"/>
      <c r="L338" s="23"/>
      <c r="M338" s="23"/>
      <c r="N338" s="23"/>
      <c r="O338" s="23"/>
      <c r="P338" s="62" t="s">
        <v>111</v>
      </c>
      <c r="Q338" s="17"/>
      <c r="R338" s="62" t="s">
        <v>111</v>
      </c>
      <c r="S338" s="62"/>
      <c r="T338" s="17"/>
      <c r="U338" s="62"/>
      <c r="V338" s="62" t="s">
        <v>111</v>
      </c>
      <c r="W338" s="40"/>
      <c r="X338" s="33" t="s">
        <v>111</v>
      </c>
      <c r="AQ338" s="69" t="s">
        <v>111</v>
      </c>
      <c r="AR338" s="69"/>
      <c r="AS338" s="69"/>
    </row>
    <row r="339" spans="2:45" ht="18" customHeight="1" thickBot="1" x14ac:dyDescent="0.2">
      <c r="B339" s="33">
        <v>3</v>
      </c>
      <c r="C339" s="40"/>
      <c r="D339" s="40"/>
      <c r="E339" s="188" t="s">
        <v>120</v>
      </c>
      <c r="F339" s="268"/>
      <c r="G339" s="269"/>
      <c r="H339" s="270"/>
      <c r="I339" s="183"/>
      <c r="J339" s="15"/>
      <c r="K339" s="22"/>
      <c r="L339" s="15"/>
      <c r="M339" s="22"/>
      <c r="N339" s="15"/>
      <c r="O339" s="22"/>
      <c r="P339" s="62" t="s">
        <v>111</v>
      </c>
      <c r="Q339" s="62"/>
      <c r="R339" s="62" t="s">
        <v>111</v>
      </c>
      <c r="S339" s="62"/>
      <c r="T339" s="17"/>
      <c r="U339" s="62"/>
      <c r="V339" s="62" t="s">
        <v>111</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x14ac:dyDescent="0.2">
      <c r="C340" s="40"/>
      <c r="D340" s="40"/>
      <c r="E340" s="189"/>
      <c r="F340" s="17"/>
      <c r="G340" s="17"/>
      <c r="H340" s="17"/>
      <c r="I340" s="182"/>
      <c r="J340" s="23"/>
      <c r="K340" s="23"/>
      <c r="L340" s="23"/>
      <c r="M340" s="23"/>
      <c r="N340" s="23"/>
      <c r="O340" s="23"/>
      <c r="P340" s="62" t="s">
        <v>111</v>
      </c>
      <c r="Q340" s="17"/>
      <c r="R340" s="62" t="s">
        <v>111</v>
      </c>
      <c r="S340" s="62"/>
      <c r="T340" s="17"/>
      <c r="U340" s="62"/>
      <c r="V340" s="62" t="s">
        <v>111</v>
      </c>
      <c r="W340" s="40"/>
      <c r="X340" s="33" t="s">
        <v>111</v>
      </c>
      <c r="AQ340" s="16" t="s">
        <v>111</v>
      </c>
      <c r="AR340" s="69"/>
      <c r="AS340" s="69"/>
    </row>
    <row r="341" spans="2:45" ht="18" customHeight="1" thickBot="1" x14ac:dyDescent="0.2">
      <c r="B341" s="33">
        <v>3</v>
      </c>
      <c r="C341" s="40"/>
      <c r="D341" s="40"/>
      <c r="E341" s="188" t="s">
        <v>121</v>
      </c>
      <c r="F341" s="268"/>
      <c r="G341" s="269"/>
      <c r="H341" s="270"/>
      <c r="I341" s="183"/>
      <c r="J341" s="15"/>
      <c r="K341" s="22"/>
      <c r="L341" s="15"/>
      <c r="M341" s="22"/>
      <c r="N341" s="15"/>
      <c r="O341" s="22"/>
      <c r="P341" s="62" t="s">
        <v>111</v>
      </c>
      <c r="Q341" s="62"/>
      <c r="R341" s="62" t="s">
        <v>111</v>
      </c>
      <c r="S341" s="62"/>
      <c r="T341" s="17"/>
      <c r="U341" s="62"/>
      <c r="V341" s="62" t="s">
        <v>111</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x14ac:dyDescent="0.15">
      <c r="C342" s="40"/>
      <c r="D342" s="40"/>
      <c r="E342" s="45"/>
      <c r="F342" s="23"/>
      <c r="G342" s="23"/>
      <c r="H342" s="23"/>
      <c r="I342" s="23"/>
      <c r="J342" s="23"/>
      <c r="K342" s="23"/>
      <c r="L342" s="23"/>
      <c r="M342" s="17"/>
      <c r="N342" s="62"/>
      <c r="O342" s="62"/>
      <c r="P342" s="23" t="s">
        <v>111</v>
      </c>
      <c r="Q342" s="62"/>
      <c r="R342" s="62" t="s">
        <v>111</v>
      </c>
      <c r="S342" s="62"/>
      <c r="T342" s="62"/>
      <c r="U342" s="62"/>
      <c r="V342" s="62" t="s">
        <v>111</v>
      </c>
      <c r="W342" s="40"/>
      <c r="X342" s="33" t="s">
        <v>111</v>
      </c>
      <c r="AQ342" s="69" t="s">
        <v>111</v>
      </c>
      <c r="AR342" s="69"/>
      <c r="AS342" s="69"/>
    </row>
    <row r="343" spans="2:45" ht="14.25" thickBot="1" x14ac:dyDescent="0.2">
      <c r="C343" s="72"/>
      <c r="D343" s="72"/>
      <c r="E343" s="193"/>
      <c r="F343" s="72"/>
      <c r="G343" s="72"/>
      <c r="H343" s="72"/>
      <c r="I343" s="185"/>
      <c r="J343" s="72"/>
      <c r="K343" s="72"/>
      <c r="L343" s="72"/>
      <c r="M343" s="72"/>
      <c r="N343" s="72"/>
      <c r="O343" s="72"/>
      <c r="P343" s="72" t="s">
        <v>111</v>
      </c>
      <c r="Q343" s="72"/>
      <c r="R343" s="72" t="s">
        <v>111</v>
      </c>
      <c r="S343" s="72"/>
      <c r="T343" s="72"/>
      <c r="U343" s="72"/>
      <c r="V343" s="72" t="s">
        <v>111</v>
      </c>
      <c r="W343" s="72"/>
      <c r="X343" s="33" t="s">
        <v>111</v>
      </c>
      <c r="AQ343" s="69" t="s">
        <v>111</v>
      </c>
      <c r="AR343" s="69"/>
      <c r="AS343" s="69"/>
    </row>
    <row r="344" spans="2:45" ht="18" customHeight="1" thickBot="1" x14ac:dyDescent="0.2">
      <c r="B344" s="33">
        <v>4</v>
      </c>
      <c r="C344" s="72"/>
      <c r="D344" s="74" t="s">
        <v>77</v>
      </c>
      <c r="E344" s="190" t="s">
        <v>119</v>
      </c>
      <c r="F344" s="268"/>
      <c r="G344" s="269"/>
      <c r="H344" s="270"/>
      <c r="I344" s="186"/>
      <c r="J344" s="15"/>
      <c r="K344" s="81"/>
      <c r="L344" s="15"/>
      <c r="M344" s="81"/>
      <c r="N344" s="15"/>
      <c r="O344" s="81"/>
      <c r="P344" s="196">
        <f>中間シート!D376</f>
        <v>0</v>
      </c>
      <c r="Q344" s="60"/>
      <c r="R344" s="196">
        <f>中間シート!G376</f>
        <v>0</v>
      </c>
      <c r="S344" s="60"/>
      <c r="T344" s="82" t="s">
        <v>62</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x14ac:dyDescent="0.2">
      <c r="C345" s="72"/>
      <c r="D345" s="72"/>
      <c r="E345" s="191"/>
      <c r="F345" s="83"/>
      <c r="G345" s="83"/>
      <c r="H345" s="83"/>
      <c r="I345" s="187"/>
      <c r="J345" s="84"/>
      <c r="K345" s="84"/>
      <c r="L345" s="84"/>
      <c r="M345" s="84"/>
      <c r="N345" s="84"/>
      <c r="O345" s="84"/>
      <c r="P345" s="60" t="s">
        <v>111</v>
      </c>
      <c r="Q345" s="83"/>
      <c r="R345" s="60" t="s">
        <v>111</v>
      </c>
      <c r="S345" s="60"/>
      <c r="T345" s="83"/>
      <c r="U345" s="60"/>
      <c r="V345" s="60" t="s">
        <v>111</v>
      </c>
      <c r="W345" s="72"/>
      <c r="X345" s="33" t="s">
        <v>111</v>
      </c>
      <c r="AQ345" s="69" t="s">
        <v>111</v>
      </c>
      <c r="AR345" s="69"/>
      <c r="AS345" s="69"/>
    </row>
    <row r="346" spans="2:45" ht="18" customHeight="1" thickBot="1" x14ac:dyDescent="0.2">
      <c r="B346" s="33">
        <v>4</v>
      </c>
      <c r="C346" s="72"/>
      <c r="D346" s="72"/>
      <c r="E346" s="190" t="s">
        <v>120</v>
      </c>
      <c r="F346" s="268"/>
      <c r="G346" s="269"/>
      <c r="H346" s="270"/>
      <c r="I346" s="186"/>
      <c r="J346" s="15"/>
      <c r="K346" s="81"/>
      <c r="L346" s="15"/>
      <c r="M346" s="81"/>
      <c r="N346" s="15"/>
      <c r="O346" s="81"/>
      <c r="P346" s="60" t="s">
        <v>111</v>
      </c>
      <c r="Q346" s="60"/>
      <c r="R346" s="60" t="s">
        <v>111</v>
      </c>
      <c r="S346" s="60"/>
      <c r="T346" s="83"/>
      <c r="U346" s="60"/>
      <c r="V346" s="60" t="s">
        <v>111</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x14ac:dyDescent="0.2">
      <c r="C347" s="72"/>
      <c r="D347" s="72"/>
      <c r="E347" s="191"/>
      <c r="F347" s="83"/>
      <c r="G347" s="83"/>
      <c r="H347" s="83"/>
      <c r="I347" s="187"/>
      <c r="J347" s="84"/>
      <c r="K347" s="84"/>
      <c r="L347" s="84"/>
      <c r="M347" s="84"/>
      <c r="N347" s="84"/>
      <c r="O347" s="84"/>
      <c r="P347" s="60" t="s">
        <v>111</v>
      </c>
      <c r="Q347" s="83"/>
      <c r="R347" s="60" t="s">
        <v>111</v>
      </c>
      <c r="S347" s="60"/>
      <c r="T347" s="83"/>
      <c r="U347" s="60"/>
      <c r="V347" s="60" t="s">
        <v>111</v>
      </c>
      <c r="W347" s="72"/>
      <c r="X347" s="33" t="s">
        <v>111</v>
      </c>
      <c r="AQ347" s="16" t="s">
        <v>111</v>
      </c>
      <c r="AR347" s="69"/>
      <c r="AS347" s="69"/>
    </row>
    <row r="348" spans="2:45" ht="18" customHeight="1" thickBot="1" x14ac:dyDescent="0.2">
      <c r="B348" s="33">
        <v>4</v>
      </c>
      <c r="C348" s="72"/>
      <c r="D348" s="72"/>
      <c r="E348" s="190" t="s">
        <v>121</v>
      </c>
      <c r="F348" s="268"/>
      <c r="G348" s="269"/>
      <c r="H348" s="270"/>
      <c r="I348" s="186"/>
      <c r="J348" s="15"/>
      <c r="K348" s="81"/>
      <c r="L348" s="15"/>
      <c r="M348" s="81"/>
      <c r="N348" s="15"/>
      <c r="O348" s="81"/>
      <c r="P348" s="60" t="s">
        <v>111</v>
      </c>
      <c r="Q348" s="60"/>
      <c r="R348" s="60" t="s">
        <v>111</v>
      </c>
      <c r="S348" s="60"/>
      <c r="T348" s="83"/>
      <c r="U348" s="60"/>
      <c r="V348" s="60" t="s">
        <v>111</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x14ac:dyDescent="0.15">
      <c r="C349" s="72"/>
      <c r="D349" s="72"/>
      <c r="E349" s="193"/>
      <c r="F349" s="84"/>
      <c r="G349" s="84"/>
      <c r="H349" s="84"/>
      <c r="I349" s="84"/>
      <c r="J349" s="84"/>
      <c r="K349" s="84"/>
      <c r="L349" s="84"/>
      <c r="M349" s="83"/>
      <c r="N349" s="60"/>
      <c r="O349" s="60"/>
      <c r="P349" s="84" t="s">
        <v>111</v>
      </c>
      <c r="Q349" s="60"/>
      <c r="R349" s="60" t="s">
        <v>111</v>
      </c>
      <c r="S349" s="60"/>
      <c r="T349" s="60"/>
      <c r="U349" s="60"/>
      <c r="V349" s="60" t="s">
        <v>111</v>
      </c>
      <c r="W349" s="72"/>
      <c r="X349" s="33" t="s">
        <v>111</v>
      </c>
      <c r="AQ349" s="69" t="s">
        <v>111</v>
      </c>
      <c r="AR349" s="69"/>
      <c r="AS349" s="69"/>
    </row>
    <row r="350" spans="2:45" ht="14.25" thickBot="1" x14ac:dyDescent="0.2">
      <c r="C350" s="40"/>
      <c r="D350" s="40"/>
      <c r="E350" s="192"/>
      <c r="F350" s="17"/>
      <c r="G350" s="17"/>
      <c r="H350" s="17"/>
      <c r="I350" s="182"/>
      <c r="J350" s="17"/>
      <c r="K350" s="17"/>
      <c r="L350" s="17"/>
      <c r="M350" s="17"/>
      <c r="N350" s="17"/>
      <c r="O350" s="17"/>
      <c r="P350" s="17" t="s">
        <v>111</v>
      </c>
      <c r="Q350" s="62"/>
      <c r="R350" s="17" t="s">
        <v>111</v>
      </c>
      <c r="S350" s="17"/>
      <c r="T350" s="62"/>
      <c r="U350" s="62"/>
      <c r="V350" s="17" t="s">
        <v>111</v>
      </c>
      <c r="W350" s="40"/>
      <c r="X350" s="33" t="s">
        <v>111</v>
      </c>
      <c r="AQ350" s="69" t="s">
        <v>111</v>
      </c>
      <c r="AR350" s="69"/>
      <c r="AS350" s="69"/>
    </row>
    <row r="351" spans="2:45" ht="18" customHeight="1" thickBot="1" x14ac:dyDescent="0.2">
      <c r="B351" s="33">
        <v>5</v>
      </c>
      <c r="C351" s="40"/>
      <c r="D351" s="42" t="s">
        <v>78</v>
      </c>
      <c r="E351" s="188" t="s">
        <v>119</v>
      </c>
      <c r="F351" s="268"/>
      <c r="G351" s="269"/>
      <c r="H351" s="270"/>
      <c r="I351" s="183"/>
      <c r="J351" s="15"/>
      <c r="K351" s="22"/>
      <c r="L351" s="15"/>
      <c r="M351" s="22"/>
      <c r="N351" s="15"/>
      <c r="O351" s="22"/>
      <c r="P351" s="196">
        <f>中間シート!D377</f>
        <v>0</v>
      </c>
      <c r="Q351" s="62"/>
      <c r="R351" s="196">
        <f>中間シート!G377</f>
        <v>0</v>
      </c>
      <c r="S351" s="62"/>
      <c r="T351" s="80" t="s">
        <v>62</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x14ac:dyDescent="0.2">
      <c r="C352" s="40"/>
      <c r="D352" s="40"/>
      <c r="E352" s="189"/>
      <c r="F352" s="17"/>
      <c r="G352" s="17"/>
      <c r="H352" s="17"/>
      <c r="I352" s="182"/>
      <c r="J352" s="23"/>
      <c r="K352" s="23"/>
      <c r="L352" s="23"/>
      <c r="M352" s="23"/>
      <c r="N352" s="23"/>
      <c r="O352" s="23"/>
      <c r="P352" s="62" t="s">
        <v>111</v>
      </c>
      <c r="Q352" s="17"/>
      <c r="R352" s="62" t="s">
        <v>111</v>
      </c>
      <c r="S352" s="62"/>
      <c r="T352" s="17"/>
      <c r="U352" s="62"/>
      <c r="V352" s="62" t="s">
        <v>111</v>
      </c>
      <c r="W352" s="40"/>
      <c r="X352" s="33" t="s">
        <v>111</v>
      </c>
      <c r="AQ352" s="69" t="s">
        <v>111</v>
      </c>
      <c r="AR352" s="69"/>
      <c r="AS352" s="69"/>
    </row>
    <row r="353" spans="2:45" ht="18" customHeight="1" thickBot="1" x14ac:dyDescent="0.2">
      <c r="B353" s="33">
        <v>5</v>
      </c>
      <c r="C353" s="40"/>
      <c r="D353" s="40"/>
      <c r="E353" s="188" t="s">
        <v>120</v>
      </c>
      <c r="F353" s="268"/>
      <c r="G353" s="269"/>
      <c r="H353" s="270"/>
      <c r="I353" s="183"/>
      <c r="J353" s="15"/>
      <c r="K353" s="22"/>
      <c r="L353" s="15"/>
      <c r="M353" s="22"/>
      <c r="N353" s="15"/>
      <c r="O353" s="22"/>
      <c r="P353" s="62" t="s">
        <v>111</v>
      </c>
      <c r="Q353" s="62"/>
      <c r="R353" s="62" t="s">
        <v>111</v>
      </c>
      <c r="S353" s="62"/>
      <c r="T353" s="17"/>
      <c r="U353" s="62"/>
      <c r="V353" s="62" t="s">
        <v>111</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x14ac:dyDescent="0.2">
      <c r="C354" s="40"/>
      <c r="D354" s="40"/>
      <c r="E354" s="189"/>
      <c r="F354" s="17"/>
      <c r="G354" s="17"/>
      <c r="H354" s="17"/>
      <c r="I354" s="182"/>
      <c r="J354" s="23"/>
      <c r="K354" s="23"/>
      <c r="L354" s="23"/>
      <c r="M354" s="23"/>
      <c r="N354" s="23"/>
      <c r="O354" s="23"/>
      <c r="P354" s="62" t="s">
        <v>111</v>
      </c>
      <c r="Q354" s="17"/>
      <c r="R354" s="62" t="s">
        <v>111</v>
      </c>
      <c r="S354" s="62"/>
      <c r="T354" s="17"/>
      <c r="U354" s="62"/>
      <c r="V354" s="62" t="s">
        <v>111</v>
      </c>
      <c r="W354" s="40"/>
      <c r="X354" s="33" t="s">
        <v>111</v>
      </c>
      <c r="AQ354" s="16" t="s">
        <v>111</v>
      </c>
      <c r="AR354" s="69"/>
      <c r="AS354" s="69"/>
    </row>
    <row r="355" spans="2:45" ht="18" customHeight="1" thickBot="1" x14ac:dyDescent="0.2">
      <c r="B355" s="33">
        <v>5</v>
      </c>
      <c r="C355" s="40"/>
      <c r="D355" s="40"/>
      <c r="E355" s="188" t="s">
        <v>121</v>
      </c>
      <c r="F355" s="268"/>
      <c r="G355" s="269"/>
      <c r="H355" s="270"/>
      <c r="I355" s="183"/>
      <c r="J355" s="15"/>
      <c r="K355" s="22"/>
      <c r="L355" s="15"/>
      <c r="M355" s="22"/>
      <c r="N355" s="15"/>
      <c r="O355" s="22"/>
      <c r="P355" s="62" t="s">
        <v>111</v>
      </c>
      <c r="Q355" s="62"/>
      <c r="R355" s="62" t="s">
        <v>111</v>
      </c>
      <c r="S355" s="62"/>
      <c r="T355" s="17"/>
      <c r="U355" s="62"/>
      <c r="V355" s="62" t="s">
        <v>111</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x14ac:dyDescent="0.15">
      <c r="C356" s="40"/>
      <c r="D356" s="40"/>
      <c r="E356" s="45"/>
      <c r="F356" s="23"/>
      <c r="G356" s="23"/>
      <c r="H356" s="23"/>
      <c r="I356" s="23"/>
      <c r="J356" s="23"/>
      <c r="K356" s="23"/>
      <c r="L356" s="23"/>
      <c r="M356" s="17"/>
      <c r="N356" s="62"/>
      <c r="O356" s="62"/>
      <c r="P356" s="23" t="s">
        <v>111</v>
      </c>
      <c r="Q356" s="62"/>
      <c r="R356" s="62" t="s">
        <v>111</v>
      </c>
      <c r="S356" s="62"/>
      <c r="T356" s="62"/>
      <c r="U356" s="62"/>
      <c r="V356" s="62" t="s">
        <v>111</v>
      </c>
      <c r="W356" s="40"/>
      <c r="X356" s="33" t="s">
        <v>111</v>
      </c>
      <c r="AQ356" s="69" t="s">
        <v>111</v>
      </c>
      <c r="AR356" s="69"/>
      <c r="AS356" s="69"/>
    </row>
    <row r="357" spans="2:45" ht="14.25" thickBot="1" x14ac:dyDescent="0.2">
      <c r="C357" s="72"/>
      <c r="D357" s="72"/>
      <c r="E357" s="193"/>
      <c r="F357" s="72"/>
      <c r="G357" s="72"/>
      <c r="H357" s="72"/>
      <c r="I357" s="185"/>
      <c r="J357" s="72"/>
      <c r="K357" s="72"/>
      <c r="L357" s="72"/>
      <c r="M357" s="72"/>
      <c r="N357" s="72"/>
      <c r="O357" s="72"/>
      <c r="P357" s="72" t="s">
        <v>111</v>
      </c>
      <c r="Q357" s="72"/>
      <c r="R357" s="72" t="s">
        <v>111</v>
      </c>
      <c r="S357" s="72"/>
      <c r="T357" s="72"/>
      <c r="U357" s="72"/>
      <c r="V357" s="72" t="s">
        <v>111</v>
      </c>
      <c r="W357" s="72"/>
      <c r="X357" s="33" t="s">
        <v>111</v>
      </c>
      <c r="AQ357" s="69" t="s">
        <v>111</v>
      </c>
      <c r="AR357" s="69"/>
      <c r="AS357" s="69"/>
    </row>
    <row r="358" spans="2:45" ht="18" customHeight="1" thickBot="1" x14ac:dyDescent="0.2">
      <c r="B358" s="33">
        <v>6</v>
      </c>
      <c r="C358" s="72"/>
      <c r="D358" s="74" t="s">
        <v>79</v>
      </c>
      <c r="E358" s="190" t="s">
        <v>119</v>
      </c>
      <c r="F358" s="268"/>
      <c r="G358" s="269"/>
      <c r="H358" s="270"/>
      <c r="I358" s="186"/>
      <c r="J358" s="15"/>
      <c r="K358" s="81"/>
      <c r="L358" s="15"/>
      <c r="M358" s="81"/>
      <c r="N358" s="15"/>
      <c r="O358" s="81"/>
      <c r="P358" s="196">
        <f>中間シート!D378</f>
        <v>0</v>
      </c>
      <c r="Q358" s="60"/>
      <c r="R358" s="196">
        <f>中間シート!G378</f>
        <v>0</v>
      </c>
      <c r="S358" s="60"/>
      <c r="T358" s="82" t="s">
        <v>62</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x14ac:dyDescent="0.2">
      <c r="C359" s="72"/>
      <c r="D359" s="72"/>
      <c r="E359" s="191"/>
      <c r="F359" s="83"/>
      <c r="G359" s="83"/>
      <c r="H359" s="83"/>
      <c r="I359" s="187"/>
      <c r="J359" s="84"/>
      <c r="K359" s="84"/>
      <c r="L359" s="84"/>
      <c r="M359" s="84"/>
      <c r="N359" s="84"/>
      <c r="O359" s="84"/>
      <c r="P359" s="60" t="s">
        <v>111</v>
      </c>
      <c r="Q359" s="83"/>
      <c r="R359" s="60" t="s">
        <v>111</v>
      </c>
      <c r="S359" s="60"/>
      <c r="T359" s="83"/>
      <c r="U359" s="60"/>
      <c r="V359" s="60" t="s">
        <v>111</v>
      </c>
      <c r="W359" s="72"/>
      <c r="X359" s="33" t="s">
        <v>111</v>
      </c>
      <c r="AQ359" s="69" t="s">
        <v>111</v>
      </c>
      <c r="AR359" s="69"/>
      <c r="AS359" s="69"/>
    </row>
    <row r="360" spans="2:45" ht="18" customHeight="1" thickBot="1" x14ac:dyDescent="0.2">
      <c r="B360" s="33">
        <v>6</v>
      </c>
      <c r="C360" s="72"/>
      <c r="D360" s="72"/>
      <c r="E360" s="190" t="s">
        <v>120</v>
      </c>
      <c r="F360" s="268"/>
      <c r="G360" s="269"/>
      <c r="H360" s="270"/>
      <c r="I360" s="186"/>
      <c r="J360" s="15"/>
      <c r="K360" s="81"/>
      <c r="L360" s="15"/>
      <c r="M360" s="81"/>
      <c r="N360" s="15"/>
      <c r="O360" s="81"/>
      <c r="P360" s="60" t="s">
        <v>111</v>
      </c>
      <c r="Q360" s="60"/>
      <c r="R360" s="60" t="s">
        <v>111</v>
      </c>
      <c r="S360" s="60"/>
      <c r="T360" s="83"/>
      <c r="U360" s="60"/>
      <c r="V360" s="60" t="s">
        <v>111</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x14ac:dyDescent="0.2">
      <c r="C361" s="72"/>
      <c r="D361" s="72"/>
      <c r="E361" s="191"/>
      <c r="F361" s="83"/>
      <c r="G361" s="83"/>
      <c r="H361" s="83"/>
      <c r="I361" s="187"/>
      <c r="J361" s="84"/>
      <c r="K361" s="84"/>
      <c r="L361" s="84"/>
      <c r="M361" s="84"/>
      <c r="N361" s="84"/>
      <c r="O361" s="84"/>
      <c r="P361" s="60" t="s">
        <v>111</v>
      </c>
      <c r="Q361" s="83"/>
      <c r="R361" s="60" t="s">
        <v>111</v>
      </c>
      <c r="S361" s="60"/>
      <c r="T361" s="83"/>
      <c r="U361" s="60"/>
      <c r="V361" s="60" t="s">
        <v>111</v>
      </c>
      <c r="W361" s="72"/>
      <c r="X361" s="33" t="s">
        <v>111</v>
      </c>
      <c r="AQ361" s="16" t="s">
        <v>111</v>
      </c>
      <c r="AR361" s="69"/>
      <c r="AS361" s="69"/>
    </row>
    <row r="362" spans="2:45" ht="18" customHeight="1" thickBot="1" x14ac:dyDescent="0.2">
      <c r="B362" s="33">
        <v>6</v>
      </c>
      <c r="C362" s="72"/>
      <c r="D362" s="72"/>
      <c r="E362" s="190" t="s">
        <v>121</v>
      </c>
      <c r="F362" s="268"/>
      <c r="G362" s="269"/>
      <c r="H362" s="270"/>
      <c r="I362" s="186"/>
      <c r="J362" s="15"/>
      <c r="K362" s="81"/>
      <c r="L362" s="15"/>
      <c r="M362" s="81"/>
      <c r="N362" s="15"/>
      <c r="O362" s="81"/>
      <c r="P362" s="60" t="s">
        <v>111</v>
      </c>
      <c r="Q362" s="60"/>
      <c r="R362" s="60" t="s">
        <v>111</v>
      </c>
      <c r="S362" s="60"/>
      <c r="T362" s="83"/>
      <c r="U362" s="60"/>
      <c r="V362" s="60" t="s">
        <v>111</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x14ac:dyDescent="0.15">
      <c r="C363" s="72"/>
      <c r="D363" s="72"/>
      <c r="E363" s="193"/>
      <c r="F363" s="84"/>
      <c r="G363" s="84"/>
      <c r="H363" s="84"/>
      <c r="I363" s="84"/>
      <c r="J363" s="84"/>
      <c r="K363" s="84"/>
      <c r="L363" s="84"/>
      <c r="M363" s="83"/>
      <c r="N363" s="60"/>
      <c r="O363" s="60"/>
      <c r="P363" s="84" t="s">
        <v>111</v>
      </c>
      <c r="Q363" s="60"/>
      <c r="R363" s="60" t="s">
        <v>111</v>
      </c>
      <c r="S363" s="60"/>
      <c r="T363" s="60"/>
      <c r="U363" s="60"/>
      <c r="V363" s="60" t="s">
        <v>111</v>
      </c>
      <c r="W363" s="72"/>
      <c r="X363" s="33" t="s">
        <v>111</v>
      </c>
      <c r="AQ363" s="69" t="s">
        <v>111</v>
      </c>
      <c r="AR363" s="69"/>
      <c r="AS363" s="69"/>
    </row>
    <row r="364" spans="2:45" ht="14.25" thickBot="1" x14ac:dyDescent="0.2">
      <c r="C364" s="40"/>
      <c r="D364" s="40"/>
      <c r="E364" s="192"/>
      <c r="F364" s="17"/>
      <c r="G364" s="17"/>
      <c r="H364" s="17"/>
      <c r="I364" s="182"/>
      <c r="J364" s="17"/>
      <c r="K364" s="17"/>
      <c r="L364" s="17"/>
      <c r="M364" s="17"/>
      <c r="N364" s="17"/>
      <c r="O364" s="17"/>
      <c r="P364" s="17" t="s">
        <v>111</v>
      </c>
      <c r="Q364" s="62"/>
      <c r="R364" s="17" t="s">
        <v>111</v>
      </c>
      <c r="S364" s="17"/>
      <c r="T364" s="62"/>
      <c r="U364" s="62"/>
      <c r="V364" s="17" t="s">
        <v>111</v>
      </c>
      <c r="W364" s="40"/>
      <c r="X364" s="33" t="s">
        <v>111</v>
      </c>
      <c r="AQ364" s="69" t="s">
        <v>111</v>
      </c>
      <c r="AR364" s="69"/>
      <c r="AS364" s="69"/>
    </row>
    <row r="365" spans="2:45" ht="18" customHeight="1" thickBot="1" x14ac:dyDescent="0.2">
      <c r="B365" s="33">
        <v>7</v>
      </c>
      <c r="C365" s="40"/>
      <c r="D365" s="42" t="s">
        <v>80</v>
      </c>
      <c r="E365" s="188" t="s">
        <v>119</v>
      </c>
      <c r="F365" s="268"/>
      <c r="G365" s="269"/>
      <c r="H365" s="270"/>
      <c r="I365" s="183"/>
      <c r="J365" s="15"/>
      <c r="K365" s="22"/>
      <c r="L365" s="15"/>
      <c r="M365" s="22"/>
      <c r="N365" s="15"/>
      <c r="O365" s="22"/>
      <c r="P365" s="196">
        <f>中間シート!D379</f>
        <v>0</v>
      </c>
      <c r="Q365" s="62"/>
      <c r="R365" s="196">
        <f>中間シート!G379</f>
        <v>0</v>
      </c>
      <c r="S365" s="62"/>
      <c r="T365" s="80" t="s">
        <v>62</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x14ac:dyDescent="0.2">
      <c r="C366" s="40"/>
      <c r="D366" s="40"/>
      <c r="E366" s="189"/>
      <c r="F366" s="17"/>
      <c r="G366" s="17"/>
      <c r="H366" s="17"/>
      <c r="I366" s="182"/>
      <c r="J366" s="23"/>
      <c r="K366" s="23"/>
      <c r="L366" s="23"/>
      <c r="M366" s="23"/>
      <c r="N366" s="23"/>
      <c r="O366" s="23"/>
      <c r="P366" s="62" t="s">
        <v>111</v>
      </c>
      <c r="Q366" s="17"/>
      <c r="R366" s="62" t="s">
        <v>111</v>
      </c>
      <c r="S366" s="62"/>
      <c r="T366" s="17"/>
      <c r="U366" s="62"/>
      <c r="V366" s="62" t="s">
        <v>111</v>
      </c>
      <c r="W366" s="40"/>
      <c r="X366" s="33" t="s">
        <v>111</v>
      </c>
      <c r="AQ366" s="69" t="s">
        <v>111</v>
      </c>
      <c r="AR366" s="69"/>
      <c r="AS366" s="69"/>
    </row>
    <row r="367" spans="2:45" ht="18" customHeight="1" thickBot="1" x14ac:dyDescent="0.2">
      <c r="B367" s="33">
        <v>7</v>
      </c>
      <c r="C367" s="40"/>
      <c r="D367" s="40"/>
      <c r="E367" s="188" t="s">
        <v>120</v>
      </c>
      <c r="F367" s="268"/>
      <c r="G367" s="269"/>
      <c r="H367" s="270"/>
      <c r="I367" s="183"/>
      <c r="J367" s="15"/>
      <c r="K367" s="22"/>
      <c r="L367" s="15"/>
      <c r="M367" s="22"/>
      <c r="N367" s="15"/>
      <c r="O367" s="22"/>
      <c r="P367" s="62" t="s">
        <v>111</v>
      </c>
      <c r="Q367" s="62"/>
      <c r="R367" s="62" t="s">
        <v>111</v>
      </c>
      <c r="S367" s="62"/>
      <c r="T367" s="17"/>
      <c r="U367" s="62"/>
      <c r="V367" s="62" t="s">
        <v>111</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x14ac:dyDescent="0.2">
      <c r="C368" s="40"/>
      <c r="D368" s="40"/>
      <c r="E368" s="189"/>
      <c r="F368" s="17"/>
      <c r="G368" s="17"/>
      <c r="H368" s="17"/>
      <c r="I368" s="182"/>
      <c r="J368" s="23"/>
      <c r="K368" s="23"/>
      <c r="L368" s="23"/>
      <c r="M368" s="23"/>
      <c r="N368" s="23"/>
      <c r="O368" s="23"/>
      <c r="P368" s="62" t="s">
        <v>111</v>
      </c>
      <c r="Q368" s="17"/>
      <c r="R368" s="62" t="s">
        <v>111</v>
      </c>
      <c r="S368" s="62"/>
      <c r="T368" s="17"/>
      <c r="U368" s="62"/>
      <c r="V368" s="62" t="s">
        <v>111</v>
      </c>
      <c r="W368" s="40"/>
      <c r="X368" s="33" t="s">
        <v>111</v>
      </c>
      <c r="AQ368" s="16" t="s">
        <v>111</v>
      </c>
      <c r="AR368" s="69"/>
      <c r="AS368" s="69"/>
    </row>
    <row r="369" spans="2:45" ht="18" customHeight="1" thickBot="1" x14ac:dyDescent="0.2">
      <c r="B369" s="33">
        <v>7</v>
      </c>
      <c r="C369" s="40"/>
      <c r="D369" s="40"/>
      <c r="E369" s="188" t="s">
        <v>121</v>
      </c>
      <c r="F369" s="268"/>
      <c r="G369" s="269"/>
      <c r="H369" s="270"/>
      <c r="I369" s="183"/>
      <c r="J369" s="15"/>
      <c r="K369" s="22"/>
      <c r="L369" s="15"/>
      <c r="M369" s="22"/>
      <c r="N369" s="15"/>
      <c r="O369" s="22"/>
      <c r="P369" s="62" t="s">
        <v>111</v>
      </c>
      <c r="Q369" s="62"/>
      <c r="R369" s="62" t="s">
        <v>111</v>
      </c>
      <c r="S369" s="62"/>
      <c r="T369" s="17"/>
      <c r="U369" s="62"/>
      <c r="V369" s="62" t="s">
        <v>111</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x14ac:dyDescent="0.15">
      <c r="C370" s="40"/>
      <c r="D370" s="40"/>
      <c r="E370" s="45"/>
      <c r="F370" s="23"/>
      <c r="G370" s="23"/>
      <c r="H370" s="23"/>
      <c r="I370" s="23"/>
      <c r="J370" s="23"/>
      <c r="K370" s="23"/>
      <c r="L370" s="23"/>
      <c r="M370" s="17"/>
      <c r="N370" s="62"/>
      <c r="O370" s="62"/>
      <c r="P370" s="23" t="s">
        <v>111</v>
      </c>
      <c r="Q370" s="62"/>
      <c r="R370" s="62" t="s">
        <v>111</v>
      </c>
      <c r="S370" s="62"/>
      <c r="T370" s="62"/>
      <c r="U370" s="62"/>
      <c r="V370" s="62" t="s">
        <v>111</v>
      </c>
      <c r="W370" s="40"/>
      <c r="X370" s="33" t="s">
        <v>111</v>
      </c>
      <c r="AQ370" s="69" t="s">
        <v>111</v>
      </c>
      <c r="AR370" s="69"/>
      <c r="AS370" s="69"/>
    </row>
    <row r="371" spans="2:45" ht="14.25" thickBot="1" x14ac:dyDescent="0.2">
      <c r="C371" s="72"/>
      <c r="D371" s="72"/>
      <c r="E371" s="193"/>
      <c r="F371" s="72"/>
      <c r="G371" s="72"/>
      <c r="H371" s="72"/>
      <c r="I371" s="185"/>
      <c r="J371" s="72"/>
      <c r="K371" s="72"/>
      <c r="L371" s="72"/>
      <c r="M371" s="72"/>
      <c r="N371" s="72"/>
      <c r="O371" s="72"/>
      <c r="P371" s="72" t="s">
        <v>111</v>
      </c>
      <c r="Q371" s="72"/>
      <c r="R371" s="72" t="s">
        <v>111</v>
      </c>
      <c r="S371" s="72"/>
      <c r="T371" s="72"/>
      <c r="U371" s="72"/>
      <c r="V371" s="72" t="s">
        <v>111</v>
      </c>
      <c r="W371" s="72"/>
      <c r="X371" s="33" t="s">
        <v>111</v>
      </c>
      <c r="AQ371" s="69" t="s">
        <v>111</v>
      </c>
      <c r="AR371" s="69"/>
      <c r="AS371" s="69"/>
    </row>
    <row r="372" spans="2:45" ht="18" customHeight="1" thickBot="1" x14ac:dyDescent="0.2">
      <c r="B372" s="33">
        <v>8</v>
      </c>
      <c r="C372" s="72"/>
      <c r="D372" s="74" t="s">
        <v>81</v>
      </c>
      <c r="E372" s="190" t="s">
        <v>119</v>
      </c>
      <c r="F372" s="268"/>
      <c r="G372" s="269"/>
      <c r="H372" s="270"/>
      <c r="I372" s="186"/>
      <c r="J372" s="15"/>
      <c r="K372" s="81"/>
      <c r="L372" s="15"/>
      <c r="M372" s="81"/>
      <c r="N372" s="15"/>
      <c r="O372" s="81"/>
      <c r="P372" s="196">
        <f>中間シート!D380</f>
        <v>0</v>
      </c>
      <c r="Q372" s="60"/>
      <c r="R372" s="196">
        <f>中間シート!G380</f>
        <v>0</v>
      </c>
      <c r="S372" s="60"/>
      <c r="T372" s="82" t="s">
        <v>62</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x14ac:dyDescent="0.2">
      <c r="C373" s="72"/>
      <c r="D373" s="72"/>
      <c r="E373" s="191"/>
      <c r="F373" s="83"/>
      <c r="G373" s="83"/>
      <c r="H373" s="83"/>
      <c r="I373" s="187"/>
      <c r="J373" s="84"/>
      <c r="K373" s="84"/>
      <c r="L373" s="84"/>
      <c r="M373" s="84"/>
      <c r="N373" s="84"/>
      <c r="O373" s="84"/>
      <c r="P373" s="60" t="s">
        <v>111</v>
      </c>
      <c r="Q373" s="83"/>
      <c r="R373" s="60" t="s">
        <v>111</v>
      </c>
      <c r="S373" s="60"/>
      <c r="T373" s="83"/>
      <c r="U373" s="60"/>
      <c r="V373" s="60" t="s">
        <v>111</v>
      </c>
      <c r="W373" s="72"/>
      <c r="X373" s="33" t="s">
        <v>111</v>
      </c>
      <c r="AQ373" s="69" t="s">
        <v>111</v>
      </c>
      <c r="AR373" s="69"/>
      <c r="AS373" s="69"/>
    </row>
    <row r="374" spans="2:45" ht="18" customHeight="1" thickBot="1" x14ac:dyDescent="0.2">
      <c r="B374" s="33">
        <v>8</v>
      </c>
      <c r="C374" s="72"/>
      <c r="D374" s="72"/>
      <c r="E374" s="190" t="s">
        <v>120</v>
      </c>
      <c r="F374" s="268"/>
      <c r="G374" s="269"/>
      <c r="H374" s="270"/>
      <c r="I374" s="186"/>
      <c r="J374" s="15"/>
      <c r="K374" s="81"/>
      <c r="L374" s="15"/>
      <c r="M374" s="81"/>
      <c r="N374" s="15"/>
      <c r="O374" s="81"/>
      <c r="P374" s="60" t="s">
        <v>111</v>
      </c>
      <c r="Q374" s="60"/>
      <c r="R374" s="60" t="s">
        <v>111</v>
      </c>
      <c r="S374" s="60"/>
      <c r="T374" s="83"/>
      <c r="U374" s="60"/>
      <c r="V374" s="60" t="s">
        <v>111</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x14ac:dyDescent="0.2">
      <c r="C375" s="72"/>
      <c r="D375" s="72"/>
      <c r="E375" s="191"/>
      <c r="F375" s="83"/>
      <c r="G375" s="83"/>
      <c r="H375" s="83"/>
      <c r="I375" s="187"/>
      <c r="J375" s="84"/>
      <c r="K375" s="84"/>
      <c r="L375" s="84"/>
      <c r="M375" s="84"/>
      <c r="N375" s="84"/>
      <c r="O375" s="84"/>
      <c r="P375" s="60" t="s">
        <v>111</v>
      </c>
      <c r="Q375" s="83"/>
      <c r="R375" s="60" t="s">
        <v>111</v>
      </c>
      <c r="S375" s="60"/>
      <c r="T375" s="83"/>
      <c r="U375" s="60"/>
      <c r="V375" s="60" t="s">
        <v>111</v>
      </c>
      <c r="W375" s="72"/>
      <c r="X375" s="33" t="s">
        <v>111</v>
      </c>
      <c r="AQ375" s="16" t="s">
        <v>111</v>
      </c>
      <c r="AR375" s="69"/>
      <c r="AS375" s="69"/>
    </row>
    <row r="376" spans="2:45" ht="18" customHeight="1" thickBot="1" x14ac:dyDescent="0.2">
      <c r="B376" s="33">
        <v>8</v>
      </c>
      <c r="C376" s="72"/>
      <c r="D376" s="72"/>
      <c r="E376" s="190" t="s">
        <v>121</v>
      </c>
      <c r="F376" s="268"/>
      <c r="G376" s="269"/>
      <c r="H376" s="270"/>
      <c r="I376" s="186"/>
      <c r="J376" s="15"/>
      <c r="K376" s="81"/>
      <c r="L376" s="15"/>
      <c r="M376" s="81"/>
      <c r="N376" s="15"/>
      <c r="O376" s="81"/>
      <c r="P376" s="60" t="s">
        <v>111</v>
      </c>
      <c r="Q376" s="60"/>
      <c r="R376" s="60" t="s">
        <v>111</v>
      </c>
      <c r="S376" s="60"/>
      <c r="T376" s="83"/>
      <c r="U376" s="60"/>
      <c r="V376" s="60" t="s">
        <v>111</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x14ac:dyDescent="0.15">
      <c r="C377" s="72"/>
      <c r="D377" s="72"/>
      <c r="E377" s="193"/>
      <c r="F377" s="84"/>
      <c r="G377" s="84"/>
      <c r="H377" s="84"/>
      <c r="I377" s="84"/>
      <c r="J377" s="84"/>
      <c r="K377" s="84"/>
      <c r="L377" s="84"/>
      <c r="M377" s="83"/>
      <c r="N377" s="60"/>
      <c r="O377" s="60"/>
      <c r="P377" s="84" t="s">
        <v>111</v>
      </c>
      <c r="Q377" s="60"/>
      <c r="R377" s="60" t="s">
        <v>111</v>
      </c>
      <c r="S377" s="60"/>
      <c r="T377" s="60"/>
      <c r="U377" s="60"/>
      <c r="V377" s="60" t="s">
        <v>111</v>
      </c>
      <c r="W377" s="72"/>
      <c r="X377" s="33" t="s">
        <v>111</v>
      </c>
      <c r="AQ377" s="69" t="s">
        <v>111</v>
      </c>
      <c r="AR377" s="69"/>
      <c r="AS377" s="69"/>
    </row>
    <row r="378" spans="2:45" ht="14.25" thickBot="1" x14ac:dyDescent="0.2">
      <c r="C378" s="40"/>
      <c r="D378" s="40"/>
      <c r="E378" s="192"/>
      <c r="F378" s="17"/>
      <c r="G378" s="17"/>
      <c r="H378" s="17"/>
      <c r="I378" s="182"/>
      <c r="J378" s="17"/>
      <c r="K378" s="17"/>
      <c r="L378" s="17"/>
      <c r="M378" s="17"/>
      <c r="N378" s="17"/>
      <c r="O378" s="17"/>
      <c r="P378" s="17" t="s">
        <v>111</v>
      </c>
      <c r="Q378" s="62"/>
      <c r="R378" s="17" t="s">
        <v>111</v>
      </c>
      <c r="S378" s="17"/>
      <c r="T378" s="62"/>
      <c r="U378" s="62"/>
      <c r="V378" s="17" t="s">
        <v>111</v>
      </c>
      <c r="W378" s="40"/>
      <c r="X378" s="33" t="s">
        <v>111</v>
      </c>
      <c r="AQ378" s="69" t="s">
        <v>111</v>
      </c>
      <c r="AR378" s="69"/>
      <c r="AS378" s="69"/>
    </row>
    <row r="379" spans="2:45" ht="18" customHeight="1" thickBot="1" x14ac:dyDescent="0.2">
      <c r="B379" s="33">
        <v>9</v>
      </c>
      <c r="C379" s="40"/>
      <c r="D379" s="42" t="s">
        <v>82</v>
      </c>
      <c r="E379" s="188" t="s">
        <v>119</v>
      </c>
      <c r="F379" s="268"/>
      <c r="G379" s="269"/>
      <c r="H379" s="270"/>
      <c r="I379" s="183"/>
      <c r="J379" s="15"/>
      <c r="K379" s="22"/>
      <c r="L379" s="15"/>
      <c r="M379" s="22"/>
      <c r="N379" s="15"/>
      <c r="O379" s="22"/>
      <c r="P379" s="196">
        <f>中間シート!D381</f>
        <v>0</v>
      </c>
      <c r="Q379" s="62"/>
      <c r="R379" s="196">
        <f>中間シート!G381</f>
        <v>0</v>
      </c>
      <c r="S379" s="62"/>
      <c r="T379" s="80" t="s">
        <v>62</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x14ac:dyDescent="0.2">
      <c r="C380" s="40"/>
      <c r="D380" s="40"/>
      <c r="E380" s="189"/>
      <c r="F380" s="17"/>
      <c r="G380" s="17"/>
      <c r="H380" s="17"/>
      <c r="I380" s="182"/>
      <c r="J380" s="23"/>
      <c r="K380" s="23"/>
      <c r="L380" s="23"/>
      <c r="M380" s="23"/>
      <c r="N380" s="23"/>
      <c r="O380" s="23"/>
      <c r="P380" s="62" t="s">
        <v>111</v>
      </c>
      <c r="Q380" s="17"/>
      <c r="R380" s="62" t="s">
        <v>111</v>
      </c>
      <c r="S380" s="62"/>
      <c r="T380" s="17"/>
      <c r="U380" s="62"/>
      <c r="V380" s="62" t="s">
        <v>111</v>
      </c>
      <c r="W380" s="40"/>
      <c r="X380" s="33" t="s">
        <v>111</v>
      </c>
      <c r="AQ380" s="69" t="s">
        <v>111</v>
      </c>
      <c r="AR380" s="69"/>
      <c r="AS380" s="69"/>
    </row>
    <row r="381" spans="2:45" ht="18" customHeight="1" thickBot="1" x14ac:dyDescent="0.2">
      <c r="B381" s="33">
        <v>9</v>
      </c>
      <c r="C381" s="40"/>
      <c r="D381" s="40"/>
      <c r="E381" s="188" t="s">
        <v>120</v>
      </c>
      <c r="F381" s="268"/>
      <c r="G381" s="269"/>
      <c r="H381" s="270"/>
      <c r="I381" s="183"/>
      <c r="J381" s="15"/>
      <c r="K381" s="22"/>
      <c r="L381" s="15"/>
      <c r="M381" s="22"/>
      <c r="N381" s="15"/>
      <c r="O381" s="22"/>
      <c r="P381" s="62" t="s">
        <v>111</v>
      </c>
      <c r="Q381" s="62"/>
      <c r="R381" s="62" t="s">
        <v>111</v>
      </c>
      <c r="S381" s="62"/>
      <c r="T381" s="17"/>
      <c r="U381" s="62"/>
      <c r="V381" s="62" t="s">
        <v>111</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x14ac:dyDescent="0.2">
      <c r="C382" s="40"/>
      <c r="D382" s="40"/>
      <c r="E382" s="189"/>
      <c r="F382" s="17"/>
      <c r="G382" s="17"/>
      <c r="H382" s="17"/>
      <c r="I382" s="182"/>
      <c r="J382" s="23"/>
      <c r="K382" s="23"/>
      <c r="L382" s="23"/>
      <c r="M382" s="23"/>
      <c r="N382" s="23"/>
      <c r="O382" s="23"/>
      <c r="P382" s="62" t="s">
        <v>111</v>
      </c>
      <c r="Q382" s="17"/>
      <c r="R382" s="62" t="s">
        <v>111</v>
      </c>
      <c r="S382" s="62"/>
      <c r="T382" s="17"/>
      <c r="U382" s="62"/>
      <c r="V382" s="62" t="s">
        <v>111</v>
      </c>
      <c r="W382" s="40"/>
      <c r="X382" s="33" t="s">
        <v>111</v>
      </c>
      <c r="AQ382" s="16" t="s">
        <v>111</v>
      </c>
      <c r="AR382" s="69"/>
      <c r="AS382" s="69"/>
    </row>
    <row r="383" spans="2:45" ht="18" customHeight="1" thickBot="1" x14ac:dyDescent="0.2">
      <c r="B383" s="33">
        <v>9</v>
      </c>
      <c r="C383" s="40"/>
      <c r="D383" s="40"/>
      <c r="E383" s="188" t="s">
        <v>121</v>
      </c>
      <c r="F383" s="268"/>
      <c r="G383" s="269"/>
      <c r="H383" s="270"/>
      <c r="I383" s="183"/>
      <c r="J383" s="15"/>
      <c r="K383" s="22"/>
      <c r="L383" s="15"/>
      <c r="M383" s="22"/>
      <c r="N383" s="15"/>
      <c r="O383" s="22"/>
      <c r="P383" s="62" t="s">
        <v>111</v>
      </c>
      <c r="Q383" s="62"/>
      <c r="R383" s="62" t="s">
        <v>111</v>
      </c>
      <c r="S383" s="62"/>
      <c r="T383" s="17"/>
      <c r="U383" s="62"/>
      <c r="V383" s="62" t="s">
        <v>111</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x14ac:dyDescent="0.15">
      <c r="C384" s="40"/>
      <c r="D384" s="40"/>
      <c r="E384" s="45"/>
      <c r="F384" s="23"/>
      <c r="G384" s="23"/>
      <c r="H384" s="23"/>
      <c r="I384" s="23"/>
      <c r="J384" s="23"/>
      <c r="K384" s="23"/>
      <c r="L384" s="23"/>
      <c r="M384" s="17"/>
      <c r="N384" s="62"/>
      <c r="O384" s="62"/>
      <c r="P384" s="23" t="s">
        <v>111</v>
      </c>
      <c r="Q384" s="62"/>
      <c r="R384" s="62" t="s">
        <v>111</v>
      </c>
      <c r="S384" s="62"/>
      <c r="T384" s="62"/>
      <c r="U384" s="62"/>
      <c r="V384" s="62" t="s">
        <v>111</v>
      </c>
      <c r="W384" s="40"/>
      <c r="X384" s="33" t="s">
        <v>111</v>
      </c>
      <c r="AQ384" s="69" t="s">
        <v>111</v>
      </c>
      <c r="AR384" s="69"/>
      <c r="AS384" s="69"/>
    </row>
    <row r="385" spans="2:45" ht="14.25" thickBot="1" x14ac:dyDescent="0.2">
      <c r="C385" s="72"/>
      <c r="D385" s="72"/>
      <c r="E385" s="193"/>
      <c r="F385" s="72"/>
      <c r="G385" s="72"/>
      <c r="H385" s="72"/>
      <c r="I385" s="185"/>
      <c r="J385" s="72"/>
      <c r="K385" s="72"/>
      <c r="L385" s="72"/>
      <c r="M385" s="72"/>
      <c r="N385" s="72"/>
      <c r="O385" s="72"/>
      <c r="P385" s="72" t="s">
        <v>111</v>
      </c>
      <c r="Q385" s="72"/>
      <c r="R385" s="72" t="s">
        <v>111</v>
      </c>
      <c r="S385" s="72"/>
      <c r="T385" s="72"/>
      <c r="U385" s="72"/>
      <c r="V385" s="72" t="s">
        <v>111</v>
      </c>
      <c r="W385" s="72"/>
      <c r="X385" s="33" t="s">
        <v>111</v>
      </c>
      <c r="AQ385" s="69" t="s">
        <v>111</v>
      </c>
      <c r="AR385" s="69"/>
      <c r="AS385" s="69"/>
    </row>
    <row r="386" spans="2:45" ht="18" customHeight="1" thickBot="1" x14ac:dyDescent="0.2">
      <c r="B386" s="33">
        <v>10</v>
      </c>
      <c r="C386" s="72"/>
      <c r="D386" s="74" t="s">
        <v>83</v>
      </c>
      <c r="E386" s="190" t="s">
        <v>119</v>
      </c>
      <c r="F386" s="268"/>
      <c r="G386" s="269"/>
      <c r="H386" s="270"/>
      <c r="I386" s="186"/>
      <c r="J386" s="15"/>
      <c r="K386" s="81"/>
      <c r="L386" s="15"/>
      <c r="M386" s="81"/>
      <c r="N386" s="15"/>
      <c r="O386" s="81"/>
      <c r="P386" s="196">
        <f>中間シート!D382</f>
        <v>0</v>
      </c>
      <c r="Q386" s="60"/>
      <c r="R386" s="196">
        <f>中間シート!G382</f>
        <v>0</v>
      </c>
      <c r="S386" s="60"/>
      <c r="T386" s="82" t="s">
        <v>62</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x14ac:dyDescent="0.2">
      <c r="C387" s="72"/>
      <c r="D387" s="72"/>
      <c r="E387" s="191"/>
      <c r="F387" s="83"/>
      <c r="G387" s="83"/>
      <c r="H387" s="83"/>
      <c r="I387" s="187"/>
      <c r="J387" s="84"/>
      <c r="K387" s="84"/>
      <c r="L387" s="84"/>
      <c r="M387" s="84"/>
      <c r="N387" s="84"/>
      <c r="O387" s="84"/>
      <c r="P387" s="60" t="s">
        <v>111</v>
      </c>
      <c r="Q387" s="83"/>
      <c r="R387" s="60" t="s">
        <v>111</v>
      </c>
      <c r="S387" s="60"/>
      <c r="T387" s="83"/>
      <c r="U387" s="60"/>
      <c r="V387" s="60" t="s">
        <v>111</v>
      </c>
      <c r="W387" s="72"/>
      <c r="X387" s="33" t="s">
        <v>111</v>
      </c>
      <c r="AQ387" s="69" t="s">
        <v>111</v>
      </c>
      <c r="AR387" s="69"/>
      <c r="AS387" s="69"/>
    </row>
    <row r="388" spans="2:45" ht="18" customHeight="1" thickBot="1" x14ac:dyDescent="0.2">
      <c r="B388" s="33">
        <v>10</v>
      </c>
      <c r="C388" s="72"/>
      <c r="D388" s="72"/>
      <c r="E388" s="190" t="s">
        <v>120</v>
      </c>
      <c r="F388" s="268"/>
      <c r="G388" s="269"/>
      <c r="H388" s="270"/>
      <c r="I388" s="186"/>
      <c r="J388" s="15"/>
      <c r="K388" s="81"/>
      <c r="L388" s="15"/>
      <c r="M388" s="81"/>
      <c r="N388" s="15"/>
      <c r="O388" s="81"/>
      <c r="P388" s="60" t="s">
        <v>111</v>
      </c>
      <c r="Q388" s="60"/>
      <c r="R388" s="60" t="s">
        <v>111</v>
      </c>
      <c r="S388" s="60"/>
      <c r="T388" s="83"/>
      <c r="U388" s="60"/>
      <c r="V388" s="60" t="s">
        <v>111</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x14ac:dyDescent="0.2">
      <c r="C389" s="72"/>
      <c r="D389" s="72"/>
      <c r="E389" s="191"/>
      <c r="F389" s="83"/>
      <c r="G389" s="83"/>
      <c r="H389" s="83"/>
      <c r="I389" s="187"/>
      <c r="J389" s="84"/>
      <c r="K389" s="84"/>
      <c r="L389" s="84"/>
      <c r="M389" s="84"/>
      <c r="N389" s="84"/>
      <c r="O389" s="84"/>
      <c r="P389" s="60" t="s">
        <v>111</v>
      </c>
      <c r="Q389" s="83"/>
      <c r="R389" s="60" t="s">
        <v>111</v>
      </c>
      <c r="S389" s="60"/>
      <c r="T389" s="83"/>
      <c r="U389" s="60"/>
      <c r="V389" s="60" t="s">
        <v>111</v>
      </c>
      <c r="W389" s="72"/>
      <c r="X389" s="33" t="s">
        <v>111</v>
      </c>
      <c r="AQ389" s="16" t="s">
        <v>111</v>
      </c>
      <c r="AR389" s="69"/>
      <c r="AS389" s="69"/>
    </row>
    <row r="390" spans="2:45" ht="18" customHeight="1" thickBot="1" x14ac:dyDescent="0.2">
      <c r="B390" s="33">
        <v>10</v>
      </c>
      <c r="C390" s="72"/>
      <c r="D390" s="72"/>
      <c r="E390" s="190" t="s">
        <v>121</v>
      </c>
      <c r="F390" s="268"/>
      <c r="G390" s="269"/>
      <c r="H390" s="270"/>
      <c r="I390" s="186"/>
      <c r="J390" s="15"/>
      <c r="K390" s="81"/>
      <c r="L390" s="15"/>
      <c r="M390" s="81"/>
      <c r="N390" s="15"/>
      <c r="O390" s="81"/>
      <c r="P390" s="60" t="s">
        <v>111</v>
      </c>
      <c r="Q390" s="60"/>
      <c r="R390" s="60" t="s">
        <v>111</v>
      </c>
      <c r="S390" s="60"/>
      <c r="T390" s="83"/>
      <c r="U390" s="60"/>
      <c r="V390" s="60" t="s">
        <v>111</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x14ac:dyDescent="0.15">
      <c r="C391" s="72"/>
      <c r="D391" s="72"/>
      <c r="E391" s="193"/>
      <c r="F391" s="84"/>
      <c r="G391" s="84"/>
      <c r="H391" s="84"/>
      <c r="I391" s="84"/>
      <c r="J391" s="84"/>
      <c r="K391" s="84"/>
      <c r="L391" s="84"/>
      <c r="M391" s="83"/>
      <c r="N391" s="60"/>
      <c r="O391" s="60"/>
      <c r="P391" s="84" t="s">
        <v>111</v>
      </c>
      <c r="Q391" s="60"/>
      <c r="R391" s="60" t="s">
        <v>111</v>
      </c>
      <c r="S391" s="60"/>
      <c r="T391" s="60"/>
      <c r="U391" s="60"/>
      <c r="V391" s="60" t="s">
        <v>111</v>
      </c>
      <c r="W391" s="72"/>
      <c r="X391" s="33" t="s">
        <v>111</v>
      </c>
      <c r="AQ391" s="69" t="s">
        <v>111</v>
      </c>
      <c r="AR391" s="69"/>
      <c r="AS391" s="69"/>
    </row>
    <row r="392" spans="2:45" ht="14.25" thickBot="1" x14ac:dyDescent="0.2">
      <c r="C392" s="40"/>
      <c r="D392" s="40"/>
      <c r="E392" s="192"/>
      <c r="F392" s="17"/>
      <c r="G392" s="17"/>
      <c r="H392" s="17"/>
      <c r="I392" s="182"/>
      <c r="J392" s="17"/>
      <c r="K392" s="17"/>
      <c r="L392" s="17"/>
      <c r="M392" s="17"/>
      <c r="N392" s="17"/>
      <c r="O392" s="17"/>
      <c r="P392" s="17" t="s">
        <v>111</v>
      </c>
      <c r="Q392" s="62"/>
      <c r="R392" s="17" t="s">
        <v>111</v>
      </c>
      <c r="S392" s="17"/>
      <c r="T392" s="62"/>
      <c r="U392" s="62"/>
      <c r="V392" s="17" t="s">
        <v>111</v>
      </c>
      <c r="W392" s="40"/>
      <c r="X392" s="33" t="s">
        <v>111</v>
      </c>
      <c r="AQ392" s="69" t="s">
        <v>111</v>
      </c>
      <c r="AR392" s="69"/>
      <c r="AS392" s="69"/>
    </row>
    <row r="393" spans="2:45" ht="18" customHeight="1" thickBot="1" x14ac:dyDescent="0.2">
      <c r="B393" s="33">
        <v>11</v>
      </c>
      <c r="C393" s="40"/>
      <c r="D393" s="42" t="s">
        <v>84</v>
      </c>
      <c r="E393" s="188" t="s">
        <v>119</v>
      </c>
      <c r="F393" s="268"/>
      <c r="G393" s="269"/>
      <c r="H393" s="270"/>
      <c r="I393" s="183"/>
      <c r="J393" s="15"/>
      <c r="K393" s="22"/>
      <c r="L393" s="15"/>
      <c r="M393" s="22"/>
      <c r="N393" s="15"/>
      <c r="O393" s="22"/>
      <c r="P393" s="196">
        <f>中間シート!D383</f>
        <v>0</v>
      </c>
      <c r="Q393" s="62"/>
      <c r="R393" s="196">
        <f>中間シート!G383</f>
        <v>0</v>
      </c>
      <c r="S393" s="62"/>
      <c r="T393" s="80" t="s">
        <v>62</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x14ac:dyDescent="0.2">
      <c r="C394" s="40"/>
      <c r="D394" s="40"/>
      <c r="E394" s="189"/>
      <c r="F394" s="17"/>
      <c r="G394" s="17"/>
      <c r="H394" s="17"/>
      <c r="I394" s="182"/>
      <c r="J394" s="23"/>
      <c r="K394" s="23"/>
      <c r="L394" s="23"/>
      <c r="M394" s="23"/>
      <c r="N394" s="23"/>
      <c r="O394" s="23"/>
      <c r="P394" s="62" t="s">
        <v>111</v>
      </c>
      <c r="Q394" s="17"/>
      <c r="R394" s="62" t="s">
        <v>111</v>
      </c>
      <c r="S394" s="62"/>
      <c r="T394" s="17"/>
      <c r="U394" s="62"/>
      <c r="V394" s="62" t="s">
        <v>111</v>
      </c>
      <c r="W394" s="40"/>
      <c r="X394" s="33" t="s">
        <v>111</v>
      </c>
      <c r="AQ394" s="69" t="s">
        <v>111</v>
      </c>
      <c r="AR394" s="69"/>
      <c r="AS394" s="69"/>
    </row>
    <row r="395" spans="2:45" ht="18" customHeight="1" thickBot="1" x14ac:dyDescent="0.2">
      <c r="B395" s="33">
        <v>11</v>
      </c>
      <c r="C395" s="40"/>
      <c r="D395" s="40"/>
      <c r="E395" s="188" t="s">
        <v>120</v>
      </c>
      <c r="F395" s="268"/>
      <c r="G395" s="269"/>
      <c r="H395" s="270"/>
      <c r="I395" s="183"/>
      <c r="J395" s="15"/>
      <c r="K395" s="22"/>
      <c r="L395" s="15"/>
      <c r="M395" s="22"/>
      <c r="N395" s="15"/>
      <c r="O395" s="22"/>
      <c r="P395" s="62" t="s">
        <v>111</v>
      </c>
      <c r="Q395" s="62"/>
      <c r="R395" s="62" t="s">
        <v>111</v>
      </c>
      <c r="S395" s="62"/>
      <c r="T395" s="17"/>
      <c r="U395" s="62"/>
      <c r="V395" s="62" t="s">
        <v>111</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x14ac:dyDescent="0.2">
      <c r="C396" s="40"/>
      <c r="D396" s="40"/>
      <c r="E396" s="189"/>
      <c r="F396" s="17"/>
      <c r="G396" s="17"/>
      <c r="H396" s="17"/>
      <c r="I396" s="182"/>
      <c r="J396" s="23"/>
      <c r="K396" s="23"/>
      <c r="L396" s="23"/>
      <c r="M396" s="23"/>
      <c r="N396" s="23"/>
      <c r="O396" s="23"/>
      <c r="P396" s="62" t="s">
        <v>111</v>
      </c>
      <c r="Q396" s="17"/>
      <c r="R396" s="62" t="s">
        <v>111</v>
      </c>
      <c r="S396" s="62"/>
      <c r="T396" s="17"/>
      <c r="U396" s="62"/>
      <c r="V396" s="62" t="s">
        <v>111</v>
      </c>
      <c r="W396" s="40"/>
      <c r="X396" s="33" t="s">
        <v>111</v>
      </c>
      <c r="AQ396" s="16" t="s">
        <v>111</v>
      </c>
      <c r="AR396" s="69"/>
      <c r="AS396" s="69"/>
    </row>
    <row r="397" spans="2:45" ht="18" customHeight="1" thickBot="1" x14ac:dyDescent="0.2">
      <c r="B397" s="33">
        <v>11</v>
      </c>
      <c r="C397" s="40"/>
      <c r="D397" s="40"/>
      <c r="E397" s="188" t="s">
        <v>121</v>
      </c>
      <c r="F397" s="268"/>
      <c r="G397" s="269"/>
      <c r="H397" s="270"/>
      <c r="I397" s="183"/>
      <c r="J397" s="15"/>
      <c r="K397" s="22"/>
      <c r="L397" s="15"/>
      <c r="M397" s="22"/>
      <c r="N397" s="15"/>
      <c r="O397" s="22"/>
      <c r="P397" s="62" t="s">
        <v>111</v>
      </c>
      <c r="Q397" s="62"/>
      <c r="R397" s="62" t="s">
        <v>111</v>
      </c>
      <c r="S397" s="62"/>
      <c r="T397" s="17"/>
      <c r="U397" s="62"/>
      <c r="V397" s="62" t="s">
        <v>111</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x14ac:dyDescent="0.15">
      <c r="C398" s="40"/>
      <c r="D398" s="40"/>
      <c r="E398" s="45"/>
      <c r="F398" s="23"/>
      <c r="G398" s="23"/>
      <c r="H398" s="23"/>
      <c r="I398" s="23"/>
      <c r="J398" s="23"/>
      <c r="K398" s="23"/>
      <c r="L398" s="23"/>
      <c r="M398" s="17"/>
      <c r="N398" s="62"/>
      <c r="O398" s="62"/>
      <c r="P398" s="23" t="s">
        <v>111</v>
      </c>
      <c r="Q398" s="62"/>
      <c r="R398" s="62" t="s">
        <v>111</v>
      </c>
      <c r="S398" s="62"/>
      <c r="T398" s="62"/>
      <c r="U398" s="62"/>
      <c r="V398" s="62" t="s">
        <v>111</v>
      </c>
      <c r="W398" s="40"/>
      <c r="X398" s="33" t="s">
        <v>111</v>
      </c>
      <c r="AQ398" s="69" t="s">
        <v>111</v>
      </c>
      <c r="AR398" s="69"/>
      <c r="AS398" s="69"/>
    </row>
    <row r="399" spans="2:45" ht="14.25" thickBot="1" x14ac:dyDescent="0.2">
      <c r="C399" s="72"/>
      <c r="D399" s="72"/>
      <c r="E399" s="193"/>
      <c r="F399" s="72"/>
      <c r="G399" s="72"/>
      <c r="H399" s="72"/>
      <c r="I399" s="185"/>
      <c r="J399" s="72"/>
      <c r="K399" s="72"/>
      <c r="L399" s="72"/>
      <c r="M399" s="72"/>
      <c r="N399" s="72"/>
      <c r="O399" s="72"/>
      <c r="P399" s="72" t="s">
        <v>111</v>
      </c>
      <c r="Q399" s="72"/>
      <c r="R399" s="72" t="s">
        <v>111</v>
      </c>
      <c r="S399" s="72"/>
      <c r="T399" s="72"/>
      <c r="U399" s="72"/>
      <c r="V399" s="72" t="s">
        <v>111</v>
      </c>
      <c r="W399" s="72"/>
      <c r="X399" s="33" t="s">
        <v>111</v>
      </c>
      <c r="AQ399" s="69" t="s">
        <v>111</v>
      </c>
      <c r="AR399" s="69"/>
      <c r="AS399" s="69"/>
    </row>
    <row r="400" spans="2:45" ht="18" customHeight="1" thickBot="1" x14ac:dyDescent="0.2">
      <c r="B400" s="33">
        <v>12</v>
      </c>
      <c r="C400" s="72"/>
      <c r="D400" s="74" t="s">
        <v>85</v>
      </c>
      <c r="E400" s="190" t="s">
        <v>119</v>
      </c>
      <c r="F400" s="268"/>
      <c r="G400" s="269"/>
      <c r="H400" s="270"/>
      <c r="I400" s="186"/>
      <c r="J400" s="15"/>
      <c r="K400" s="81"/>
      <c r="L400" s="15"/>
      <c r="M400" s="81"/>
      <c r="N400" s="15"/>
      <c r="O400" s="81"/>
      <c r="P400" s="196">
        <f>中間シート!D384</f>
        <v>0</v>
      </c>
      <c r="Q400" s="60"/>
      <c r="R400" s="196">
        <f>中間シート!G384</f>
        <v>0</v>
      </c>
      <c r="S400" s="60"/>
      <c r="T400" s="82" t="s">
        <v>62</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x14ac:dyDescent="0.2">
      <c r="C401" s="72"/>
      <c r="D401" s="72"/>
      <c r="E401" s="191"/>
      <c r="F401" s="83"/>
      <c r="G401" s="83"/>
      <c r="H401" s="83"/>
      <c r="I401" s="187"/>
      <c r="J401" s="84"/>
      <c r="K401" s="84"/>
      <c r="L401" s="84"/>
      <c r="M401" s="84"/>
      <c r="N401" s="84"/>
      <c r="O401" s="84"/>
      <c r="P401" s="60" t="s">
        <v>111</v>
      </c>
      <c r="Q401" s="83"/>
      <c r="R401" s="60" t="s">
        <v>111</v>
      </c>
      <c r="S401" s="60"/>
      <c r="T401" s="83"/>
      <c r="U401" s="60"/>
      <c r="V401" s="60" t="s">
        <v>111</v>
      </c>
      <c r="W401" s="72"/>
      <c r="X401" s="33" t="s">
        <v>111</v>
      </c>
      <c r="AQ401" s="69" t="s">
        <v>111</v>
      </c>
      <c r="AR401" s="69"/>
      <c r="AS401" s="69"/>
    </row>
    <row r="402" spans="2:45" ht="18" customHeight="1" thickBot="1" x14ac:dyDescent="0.2">
      <c r="B402" s="33">
        <v>12</v>
      </c>
      <c r="C402" s="72"/>
      <c r="D402" s="72"/>
      <c r="E402" s="190" t="s">
        <v>120</v>
      </c>
      <c r="F402" s="268"/>
      <c r="G402" s="269"/>
      <c r="H402" s="270"/>
      <c r="I402" s="186"/>
      <c r="J402" s="15"/>
      <c r="K402" s="81"/>
      <c r="L402" s="15"/>
      <c r="M402" s="81"/>
      <c r="N402" s="15"/>
      <c r="O402" s="81"/>
      <c r="P402" s="60" t="s">
        <v>111</v>
      </c>
      <c r="Q402" s="60"/>
      <c r="R402" s="60" t="s">
        <v>111</v>
      </c>
      <c r="S402" s="60"/>
      <c r="T402" s="83"/>
      <c r="U402" s="60"/>
      <c r="V402" s="60" t="s">
        <v>111</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x14ac:dyDescent="0.2">
      <c r="C403" s="72"/>
      <c r="D403" s="72"/>
      <c r="E403" s="191"/>
      <c r="F403" s="83"/>
      <c r="G403" s="83"/>
      <c r="H403" s="83"/>
      <c r="I403" s="187"/>
      <c r="J403" s="84"/>
      <c r="K403" s="84"/>
      <c r="L403" s="84"/>
      <c r="M403" s="84"/>
      <c r="N403" s="84"/>
      <c r="O403" s="84"/>
      <c r="P403" s="60" t="s">
        <v>111</v>
      </c>
      <c r="Q403" s="83"/>
      <c r="R403" s="60" t="s">
        <v>111</v>
      </c>
      <c r="S403" s="60"/>
      <c r="T403" s="83"/>
      <c r="U403" s="60"/>
      <c r="V403" s="60" t="s">
        <v>111</v>
      </c>
      <c r="W403" s="72"/>
      <c r="X403" s="33" t="s">
        <v>111</v>
      </c>
      <c r="AQ403" s="16" t="s">
        <v>111</v>
      </c>
      <c r="AR403" s="69"/>
      <c r="AS403" s="69"/>
    </row>
    <row r="404" spans="2:45" ht="18" customHeight="1" thickBot="1" x14ac:dyDescent="0.2">
      <c r="B404" s="33">
        <v>12</v>
      </c>
      <c r="C404" s="72"/>
      <c r="D404" s="72"/>
      <c r="E404" s="190" t="s">
        <v>121</v>
      </c>
      <c r="F404" s="268"/>
      <c r="G404" s="269"/>
      <c r="H404" s="270"/>
      <c r="I404" s="186"/>
      <c r="J404" s="15"/>
      <c r="K404" s="81"/>
      <c r="L404" s="15"/>
      <c r="M404" s="81"/>
      <c r="N404" s="15"/>
      <c r="O404" s="81"/>
      <c r="P404" s="60" t="s">
        <v>111</v>
      </c>
      <c r="Q404" s="60"/>
      <c r="R404" s="60" t="s">
        <v>111</v>
      </c>
      <c r="S404" s="60"/>
      <c r="T404" s="83"/>
      <c r="U404" s="60"/>
      <c r="V404" s="60" t="s">
        <v>111</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x14ac:dyDescent="0.15">
      <c r="C405" s="72"/>
      <c r="D405" s="72"/>
      <c r="E405" s="193"/>
      <c r="F405" s="84"/>
      <c r="G405" s="84"/>
      <c r="H405" s="84"/>
      <c r="I405" s="84"/>
      <c r="J405" s="84"/>
      <c r="K405" s="84"/>
      <c r="L405" s="84"/>
      <c r="M405" s="83"/>
      <c r="N405" s="60"/>
      <c r="O405" s="60"/>
      <c r="P405" s="84" t="s">
        <v>111</v>
      </c>
      <c r="Q405" s="60"/>
      <c r="R405" s="60" t="s">
        <v>111</v>
      </c>
      <c r="S405" s="60"/>
      <c r="T405" s="60"/>
      <c r="U405" s="60"/>
      <c r="V405" s="60" t="s">
        <v>111</v>
      </c>
      <c r="W405" s="72"/>
      <c r="X405" s="33" t="s">
        <v>111</v>
      </c>
      <c r="AQ405" s="69" t="s">
        <v>111</v>
      </c>
      <c r="AR405" s="69"/>
      <c r="AS405" s="69"/>
    </row>
    <row r="406" spans="2:45" ht="14.25" thickBot="1" x14ac:dyDescent="0.2">
      <c r="C406" s="40"/>
      <c r="D406" s="40"/>
      <c r="E406" s="192"/>
      <c r="F406" s="17"/>
      <c r="G406" s="17"/>
      <c r="H406" s="17"/>
      <c r="I406" s="182"/>
      <c r="J406" s="17"/>
      <c r="K406" s="17"/>
      <c r="L406" s="17"/>
      <c r="M406" s="17"/>
      <c r="N406" s="17"/>
      <c r="O406" s="17"/>
      <c r="P406" s="17" t="s">
        <v>111</v>
      </c>
      <c r="Q406" s="62"/>
      <c r="R406" s="17" t="s">
        <v>111</v>
      </c>
      <c r="S406" s="17"/>
      <c r="T406" s="62"/>
      <c r="U406" s="62"/>
      <c r="V406" s="17" t="s">
        <v>111</v>
      </c>
      <c r="W406" s="40"/>
      <c r="X406" s="33" t="s">
        <v>111</v>
      </c>
      <c r="AQ406" s="69" t="s">
        <v>111</v>
      </c>
      <c r="AR406" s="69"/>
      <c r="AS406" s="69"/>
    </row>
    <row r="407" spans="2:45" ht="18" customHeight="1" thickBot="1" x14ac:dyDescent="0.2">
      <c r="B407" s="33">
        <v>13</v>
      </c>
      <c r="C407" s="40"/>
      <c r="D407" s="42" t="s">
        <v>86</v>
      </c>
      <c r="E407" s="188" t="s">
        <v>119</v>
      </c>
      <c r="F407" s="268"/>
      <c r="G407" s="269"/>
      <c r="H407" s="270"/>
      <c r="I407" s="183"/>
      <c r="J407" s="15"/>
      <c r="K407" s="22"/>
      <c r="L407" s="15"/>
      <c r="M407" s="22"/>
      <c r="N407" s="15"/>
      <c r="O407" s="22"/>
      <c r="P407" s="196">
        <f>中間シート!D385</f>
        <v>0</v>
      </c>
      <c r="Q407" s="62"/>
      <c r="R407" s="196">
        <f>中間シート!G385</f>
        <v>0</v>
      </c>
      <c r="S407" s="62"/>
      <c r="T407" s="80" t="s">
        <v>62</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x14ac:dyDescent="0.2">
      <c r="C408" s="40"/>
      <c r="D408" s="40"/>
      <c r="E408" s="189"/>
      <c r="F408" s="17"/>
      <c r="G408" s="17"/>
      <c r="H408" s="17"/>
      <c r="I408" s="182"/>
      <c r="J408" s="23"/>
      <c r="K408" s="23"/>
      <c r="L408" s="23"/>
      <c r="M408" s="23"/>
      <c r="N408" s="23"/>
      <c r="O408" s="23"/>
      <c r="P408" s="62" t="s">
        <v>111</v>
      </c>
      <c r="Q408" s="17"/>
      <c r="R408" s="62" t="s">
        <v>111</v>
      </c>
      <c r="S408" s="62"/>
      <c r="T408" s="17"/>
      <c r="U408" s="62"/>
      <c r="V408" s="62" t="s">
        <v>111</v>
      </c>
      <c r="W408" s="40"/>
      <c r="X408" s="33" t="s">
        <v>111</v>
      </c>
      <c r="AQ408" s="69" t="s">
        <v>111</v>
      </c>
      <c r="AR408" s="69"/>
      <c r="AS408" s="69"/>
    </row>
    <row r="409" spans="2:45" ht="18" customHeight="1" thickBot="1" x14ac:dyDescent="0.2">
      <c r="B409" s="33">
        <v>13</v>
      </c>
      <c r="C409" s="40"/>
      <c r="D409" s="40"/>
      <c r="E409" s="188" t="s">
        <v>120</v>
      </c>
      <c r="F409" s="268"/>
      <c r="G409" s="269"/>
      <c r="H409" s="270"/>
      <c r="I409" s="183"/>
      <c r="J409" s="15"/>
      <c r="K409" s="22"/>
      <c r="L409" s="15"/>
      <c r="M409" s="22"/>
      <c r="N409" s="15"/>
      <c r="O409" s="22"/>
      <c r="P409" s="62" t="s">
        <v>111</v>
      </c>
      <c r="Q409" s="62"/>
      <c r="R409" s="62" t="s">
        <v>111</v>
      </c>
      <c r="S409" s="62"/>
      <c r="T409" s="17"/>
      <c r="U409" s="62"/>
      <c r="V409" s="62" t="s">
        <v>111</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x14ac:dyDescent="0.2">
      <c r="C410" s="40"/>
      <c r="D410" s="40"/>
      <c r="E410" s="189"/>
      <c r="F410" s="17"/>
      <c r="G410" s="17"/>
      <c r="H410" s="17"/>
      <c r="I410" s="182"/>
      <c r="J410" s="23"/>
      <c r="K410" s="23"/>
      <c r="L410" s="23"/>
      <c r="M410" s="23"/>
      <c r="N410" s="23"/>
      <c r="O410" s="23"/>
      <c r="P410" s="62" t="s">
        <v>111</v>
      </c>
      <c r="Q410" s="17"/>
      <c r="R410" s="62" t="s">
        <v>111</v>
      </c>
      <c r="S410" s="62"/>
      <c r="T410" s="17"/>
      <c r="U410" s="62"/>
      <c r="V410" s="62" t="s">
        <v>111</v>
      </c>
      <c r="W410" s="40"/>
      <c r="X410" s="33" t="s">
        <v>111</v>
      </c>
      <c r="AQ410" s="16" t="s">
        <v>111</v>
      </c>
      <c r="AR410" s="69"/>
      <c r="AS410" s="69"/>
    </row>
    <row r="411" spans="2:45" ht="18" customHeight="1" thickBot="1" x14ac:dyDescent="0.2">
      <c r="B411" s="33">
        <v>13</v>
      </c>
      <c r="C411" s="40"/>
      <c r="D411" s="40"/>
      <c r="E411" s="188" t="s">
        <v>121</v>
      </c>
      <c r="F411" s="268"/>
      <c r="G411" s="269"/>
      <c r="H411" s="270"/>
      <c r="I411" s="183"/>
      <c r="J411" s="15"/>
      <c r="K411" s="22"/>
      <c r="L411" s="15"/>
      <c r="M411" s="22"/>
      <c r="N411" s="15"/>
      <c r="O411" s="22"/>
      <c r="P411" s="62" t="s">
        <v>111</v>
      </c>
      <c r="Q411" s="62"/>
      <c r="R411" s="62" t="s">
        <v>111</v>
      </c>
      <c r="S411" s="62"/>
      <c r="T411" s="17"/>
      <c r="U411" s="62"/>
      <c r="V411" s="62" t="s">
        <v>111</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x14ac:dyDescent="0.15">
      <c r="C412" s="40"/>
      <c r="D412" s="40"/>
      <c r="E412" s="45"/>
      <c r="F412" s="23"/>
      <c r="G412" s="23"/>
      <c r="H412" s="23"/>
      <c r="I412" s="23"/>
      <c r="J412" s="23"/>
      <c r="K412" s="23"/>
      <c r="L412" s="23"/>
      <c r="M412" s="17"/>
      <c r="N412" s="62"/>
      <c r="O412" s="62"/>
      <c r="P412" s="23" t="s">
        <v>111</v>
      </c>
      <c r="Q412" s="62"/>
      <c r="R412" s="62" t="s">
        <v>111</v>
      </c>
      <c r="S412" s="62"/>
      <c r="T412" s="62"/>
      <c r="U412" s="62"/>
      <c r="V412" s="62" t="s">
        <v>111</v>
      </c>
      <c r="W412" s="40"/>
      <c r="X412" s="33" t="s">
        <v>111</v>
      </c>
      <c r="AQ412" s="69" t="s">
        <v>111</v>
      </c>
      <c r="AR412" s="69"/>
      <c r="AS412" s="69"/>
    </row>
    <row r="413" spans="2:45" ht="14.25" thickBot="1" x14ac:dyDescent="0.2">
      <c r="C413" s="72"/>
      <c r="D413" s="72"/>
      <c r="E413" s="193"/>
      <c r="F413" s="72"/>
      <c r="G413" s="72"/>
      <c r="H413" s="72"/>
      <c r="I413" s="185"/>
      <c r="J413" s="72"/>
      <c r="K413" s="72"/>
      <c r="L413" s="72"/>
      <c r="M413" s="72"/>
      <c r="N413" s="72"/>
      <c r="O413" s="72"/>
      <c r="P413" s="72" t="s">
        <v>111</v>
      </c>
      <c r="Q413" s="72"/>
      <c r="R413" s="72" t="s">
        <v>111</v>
      </c>
      <c r="S413" s="72"/>
      <c r="T413" s="72"/>
      <c r="U413" s="72"/>
      <c r="V413" s="72" t="s">
        <v>111</v>
      </c>
      <c r="W413" s="72"/>
      <c r="X413" s="33" t="s">
        <v>111</v>
      </c>
      <c r="AQ413" s="69" t="s">
        <v>111</v>
      </c>
      <c r="AR413" s="69"/>
      <c r="AS413" s="69"/>
    </row>
    <row r="414" spans="2:45" ht="18" customHeight="1" thickBot="1" x14ac:dyDescent="0.2">
      <c r="B414" s="33">
        <v>14</v>
      </c>
      <c r="C414" s="72"/>
      <c r="D414" s="74" t="s">
        <v>87</v>
      </c>
      <c r="E414" s="190" t="s">
        <v>119</v>
      </c>
      <c r="F414" s="268"/>
      <c r="G414" s="269"/>
      <c r="H414" s="270"/>
      <c r="I414" s="186"/>
      <c r="J414" s="15"/>
      <c r="K414" s="81"/>
      <c r="L414" s="15"/>
      <c r="M414" s="81"/>
      <c r="N414" s="15"/>
      <c r="O414" s="81"/>
      <c r="P414" s="196">
        <f>中間シート!D386</f>
        <v>0</v>
      </c>
      <c r="Q414" s="60"/>
      <c r="R414" s="196">
        <f>中間シート!G386</f>
        <v>0</v>
      </c>
      <c r="S414" s="60"/>
      <c r="T414" s="82" t="s">
        <v>62</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x14ac:dyDescent="0.2">
      <c r="C415" s="72"/>
      <c r="D415" s="72"/>
      <c r="E415" s="191"/>
      <c r="F415" s="83"/>
      <c r="G415" s="83"/>
      <c r="H415" s="83"/>
      <c r="I415" s="187"/>
      <c r="J415" s="84"/>
      <c r="K415" s="84"/>
      <c r="L415" s="84"/>
      <c r="M415" s="84"/>
      <c r="N415" s="84"/>
      <c r="O415" s="84"/>
      <c r="P415" s="60" t="s">
        <v>111</v>
      </c>
      <c r="Q415" s="83"/>
      <c r="R415" s="60" t="s">
        <v>111</v>
      </c>
      <c r="S415" s="60"/>
      <c r="T415" s="83"/>
      <c r="U415" s="60"/>
      <c r="V415" s="60" t="s">
        <v>111</v>
      </c>
      <c r="W415" s="72"/>
      <c r="X415" s="33" t="s">
        <v>111</v>
      </c>
      <c r="AQ415" s="69" t="s">
        <v>111</v>
      </c>
      <c r="AR415" s="69"/>
      <c r="AS415" s="69"/>
    </row>
    <row r="416" spans="2:45" ht="18" customHeight="1" thickBot="1" x14ac:dyDescent="0.2">
      <c r="B416" s="33">
        <v>14</v>
      </c>
      <c r="C416" s="72"/>
      <c r="D416" s="72"/>
      <c r="E416" s="190" t="s">
        <v>120</v>
      </c>
      <c r="F416" s="268"/>
      <c r="G416" s="269"/>
      <c r="H416" s="270"/>
      <c r="I416" s="186"/>
      <c r="J416" s="15"/>
      <c r="K416" s="81"/>
      <c r="L416" s="15"/>
      <c r="M416" s="81"/>
      <c r="N416" s="15"/>
      <c r="O416" s="81"/>
      <c r="P416" s="60" t="s">
        <v>111</v>
      </c>
      <c r="Q416" s="60"/>
      <c r="R416" s="60" t="s">
        <v>111</v>
      </c>
      <c r="S416" s="60"/>
      <c r="T416" s="83"/>
      <c r="U416" s="60"/>
      <c r="V416" s="60" t="s">
        <v>111</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x14ac:dyDescent="0.2">
      <c r="C417" s="72"/>
      <c r="D417" s="72"/>
      <c r="E417" s="191"/>
      <c r="F417" s="83"/>
      <c r="G417" s="83"/>
      <c r="H417" s="83"/>
      <c r="I417" s="187"/>
      <c r="J417" s="84"/>
      <c r="K417" s="84"/>
      <c r="L417" s="84"/>
      <c r="M417" s="84"/>
      <c r="N417" s="84"/>
      <c r="O417" s="84"/>
      <c r="P417" s="60" t="s">
        <v>111</v>
      </c>
      <c r="Q417" s="83"/>
      <c r="R417" s="60" t="s">
        <v>111</v>
      </c>
      <c r="S417" s="60"/>
      <c r="T417" s="83"/>
      <c r="U417" s="60"/>
      <c r="V417" s="60" t="s">
        <v>111</v>
      </c>
      <c r="W417" s="72"/>
      <c r="X417" s="33" t="s">
        <v>111</v>
      </c>
      <c r="AQ417" s="16" t="s">
        <v>111</v>
      </c>
      <c r="AR417" s="69"/>
      <c r="AS417" s="69"/>
    </row>
    <row r="418" spans="2:45" ht="18" customHeight="1" thickBot="1" x14ac:dyDescent="0.2">
      <c r="B418" s="33">
        <v>14</v>
      </c>
      <c r="C418" s="72"/>
      <c r="D418" s="72"/>
      <c r="E418" s="190" t="s">
        <v>121</v>
      </c>
      <c r="F418" s="268"/>
      <c r="G418" s="269"/>
      <c r="H418" s="270"/>
      <c r="I418" s="186"/>
      <c r="J418" s="15"/>
      <c r="K418" s="81"/>
      <c r="L418" s="15"/>
      <c r="M418" s="81"/>
      <c r="N418" s="15"/>
      <c r="O418" s="81"/>
      <c r="P418" s="60" t="s">
        <v>111</v>
      </c>
      <c r="Q418" s="60"/>
      <c r="R418" s="60" t="s">
        <v>111</v>
      </c>
      <c r="S418" s="60"/>
      <c r="T418" s="83"/>
      <c r="U418" s="60"/>
      <c r="V418" s="60" t="s">
        <v>111</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x14ac:dyDescent="0.15">
      <c r="C419" s="72"/>
      <c r="D419" s="72"/>
      <c r="E419" s="193"/>
      <c r="F419" s="84"/>
      <c r="G419" s="84"/>
      <c r="H419" s="84"/>
      <c r="I419" s="84"/>
      <c r="J419" s="84"/>
      <c r="K419" s="84"/>
      <c r="L419" s="84"/>
      <c r="M419" s="83"/>
      <c r="N419" s="60"/>
      <c r="O419" s="60"/>
      <c r="P419" s="84" t="s">
        <v>111</v>
      </c>
      <c r="Q419" s="60"/>
      <c r="R419" s="60" t="s">
        <v>111</v>
      </c>
      <c r="S419" s="60"/>
      <c r="T419" s="60"/>
      <c r="U419" s="60"/>
      <c r="V419" s="60" t="s">
        <v>111</v>
      </c>
      <c r="W419" s="72"/>
      <c r="X419" s="33" t="s">
        <v>111</v>
      </c>
      <c r="AQ419" s="69" t="s">
        <v>111</v>
      </c>
      <c r="AR419" s="69"/>
      <c r="AS419" s="69"/>
    </row>
    <row r="420" spans="2:45" ht="14.25" thickBot="1" x14ac:dyDescent="0.2">
      <c r="C420" s="40"/>
      <c r="D420" s="40"/>
      <c r="E420" s="192"/>
      <c r="F420" s="17"/>
      <c r="G420" s="17"/>
      <c r="H420" s="17"/>
      <c r="I420" s="182"/>
      <c r="J420" s="17"/>
      <c r="K420" s="17"/>
      <c r="L420" s="17"/>
      <c r="M420" s="17"/>
      <c r="N420" s="17"/>
      <c r="O420" s="17"/>
      <c r="P420" s="17" t="s">
        <v>111</v>
      </c>
      <c r="Q420" s="62"/>
      <c r="R420" s="17" t="s">
        <v>111</v>
      </c>
      <c r="S420" s="17"/>
      <c r="T420" s="62"/>
      <c r="U420" s="62"/>
      <c r="V420" s="17" t="s">
        <v>111</v>
      </c>
      <c r="W420" s="40"/>
      <c r="X420" s="33" t="s">
        <v>111</v>
      </c>
      <c r="AQ420" s="69" t="s">
        <v>111</v>
      </c>
      <c r="AR420" s="69"/>
      <c r="AS420" s="69"/>
    </row>
    <row r="421" spans="2:45" ht="18" customHeight="1" thickBot="1" x14ac:dyDescent="0.2">
      <c r="B421" s="33">
        <v>15</v>
      </c>
      <c r="C421" s="40"/>
      <c r="D421" s="42" t="s">
        <v>88</v>
      </c>
      <c r="E421" s="188" t="s">
        <v>119</v>
      </c>
      <c r="F421" s="268"/>
      <c r="G421" s="269"/>
      <c r="H421" s="270"/>
      <c r="I421" s="183"/>
      <c r="J421" s="15"/>
      <c r="K421" s="22"/>
      <c r="L421" s="15"/>
      <c r="M421" s="22"/>
      <c r="N421" s="15"/>
      <c r="O421" s="22"/>
      <c r="P421" s="196">
        <f>中間シート!D387</f>
        <v>0</v>
      </c>
      <c r="Q421" s="62"/>
      <c r="R421" s="196">
        <f>中間シート!G387</f>
        <v>0</v>
      </c>
      <c r="S421" s="62"/>
      <c r="T421" s="80" t="s">
        <v>62</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x14ac:dyDescent="0.2">
      <c r="C422" s="40"/>
      <c r="D422" s="40"/>
      <c r="E422" s="189"/>
      <c r="F422" s="17"/>
      <c r="G422" s="17"/>
      <c r="H422" s="17"/>
      <c r="I422" s="182"/>
      <c r="J422" s="23"/>
      <c r="K422" s="23"/>
      <c r="L422" s="23"/>
      <c r="M422" s="23"/>
      <c r="N422" s="23"/>
      <c r="O422" s="23"/>
      <c r="P422" s="62" t="s">
        <v>111</v>
      </c>
      <c r="Q422" s="17"/>
      <c r="R422" s="62" t="s">
        <v>111</v>
      </c>
      <c r="S422" s="62"/>
      <c r="T422" s="17"/>
      <c r="U422" s="62"/>
      <c r="V422" s="62" t="s">
        <v>111</v>
      </c>
      <c r="W422" s="40"/>
      <c r="X422" s="33" t="s">
        <v>111</v>
      </c>
      <c r="AQ422" s="69" t="s">
        <v>111</v>
      </c>
      <c r="AR422" s="69"/>
      <c r="AS422" s="69"/>
    </row>
    <row r="423" spans="2:45" ht="18" customHeight="1" thickBot="1" x14ac:dyDescent="0.2">
      <c r="B423" s="33">
        <v>15</v>
      </c>
      <c r="C423" s="40"/>
      <c r="D423" s="40"/>
      <c r="E423" s="188" t="s">
        <v>120</v>
      </c>
      <c r="F423" s="268"/>
      <c r="G423" s="269"/>
      <c r="H423" s="270"/>
      <c r="I423" s="183"/>
      <c r="J423" s="15"/>
      <c r="K423" s="22"/>
      <c r="L423" s="15"/>
      <c r="M423" s="22"/>
      <c r="N423" s="15"/>
      <c r="O423" s="22"/>
      <c r="P423" s="62" t="s">
        <v>111</v>
      </c>
      <c r="Q423" s="62"/>
      <c r="R423" s="62" t="s">
        <v>111</v>
      </c>
      <c r="S423" s="62"/>
      <c r="T423" s="17"/>
      <c r="U423" s="62"/>
      <c r="V423" s="62" t="s">
        <v>111</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x14ac:dyDescent="0.2">
      <c r="C424" s="40"/>
      <c r="D424" s="40"/>
      <c r="E424" s="189"/>
      <c r="F424" s="17"/>
      <c r="G424" s="17"/>
      <c r="H424" s="17"/>
      <c r="I424" s="182"/>
      <c r="J424" s="23"/>
      <c r="K424" s="23"/>
      <c r="L424" s="23"/>
      <c r="M424" s="23"/>
      <c r="N424" s="23"/>
      <c r="O424" s="23"/>
      <c r="P424" s="62" t="s">
        <v>111</v>
      </c>
      <c r="Q424" s="17"/>
      <c r="R424" s="62" t="s">
        <v>111</v>
      </c>
      <c r="S424" s="62"/>
      <c r="T424" s="17"/>
      <c r="U424" s="62"/>
      <c r="V424" s="62" t="s">
        <v>111</v>
      </c>
      <c r="W424" s="40"/>
      <c r="X424" s="33" t="s">
        <v>111</v>
      </c>
      <c r="AQ424" s="16" t="s">
        <v>111</v>
      </c>
      <c r="AR424" s="69"/>
      <c r="AS424" s="69"/>
    </row>
    <row r="425" spans="2:45" ht="18" customHeight="1" thickBot="1" x14ac:dyDescent="0.2">
      <c r="B425" s="33">
        <v>15</v>
      </c>
      <c r="C425" s="40"/>
      <c r="D425" s="40"/>
      <c r="E425" s="188" t="s">
        <v>121</v>
      </c>
      <c r="F425" s="268"/>
      <c r="G425" s="269"/>
      <c r="H425" s="270"/>
      <c r="I425" s="183"/>
      <c r="J425" s="15"/>
      <c r="K425" s="22"/>
      <c r="L425" s="15"/>
      <c r="M425" s="22"/>
      <c r="N425" s="15"/>
      <c r="O425" s="22"/>
      <c r="P425" s="62" t="s">
        <v>111</v>
      </c>
      <c r="Q425" s="62"/>
      <c r="R425" s="62" t="s">
        <v>111</v>
      </c>
      <c r="S425" s="62"/>
      <c r="T425" s="17"/>
      <c r="U425" s="62"/>
      <c r="V425" s="62" t="s">
        <v>111</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x14ac:dyDescent="0.15">
      <c r="C426" s="40"/>
      <c r="D426" s="40"/>
      <c r="E426" s="45"/>
      <c r="F426" s="23"/>
      <c r="G426" s="23"/>
      <c r="H426" s="23"/>
      <c r="I426" s="23"/>
      <c r="J426" s="23"/>
      <c r="K426" s="23"/>
      <c r="L426" s="23"/>
      <c r="M426" s="17"/>
      <c r="N426" s="62"/>
      <c r="O426" s="62"/>
      <c r="P426" s="23" t="s">
        <v>111</v>
      </c>
      <c r="Q426" s="62"/>
      <c r="R426" s="62" t="s">
        <v>111</v>
      </c>
      <c r="S426" s="62"/>
      <c r="T426" s="62"/>
      <c r="U426" s="62"/>
      <c r="V426" s="62" t="s">
        <v>111</v>
      </c>
      <c r="W426" s="40"/>
      <c r="X426" s="33" t="s">
        <v>111</v>
      </c>
      <c r="AQ426" s="69" t="s">
        <v>111</v>
      </c>
      <c r="AR426" s="69"/>
      <c r="AS426" s="69"/>
    </row>
    <row r="427" spans="2:45" ht="14.25" thickBot="1" x14ac:dyDescent="0.2">
      <c r="C427" s="72"/>
      <c r="D427" s="72"/>
      <c r="E427" s="193"/>
      <c r="F427" s="72"/>
      <c r="G427" s="72"/>
      <c r="H427" s="72"/>
      <c r="I427" s="185"/>
      <c r="J427" s="72"/>
      <c r="K427" s="72"/>
      <c r="L427" s="72"/>
      <c r="M427" s="72"/>
      <c r="N427" s="72"/>
      <c r="O427" s="72"/>
      <c r="P427" s="72" t="s">
        <v>111</v>
      </c>
      <c r="Q427" s="72"/>
      <c r="R427" s="72" t="s">
        <v>111</v>
      </c>
      <c r="S427" s="72"/>
      <c r="T427" s="72"/>
      <c r="U427" s="72"/>
      <c r="V427" s="72" t="s">
        <v>111</v>
      </c>
      <c r="W427" s="72"/>
      <c r="X427" s="33" t="s">
        <v>111</v>
      </c>
      <c r="AQ427" s="69" t="s">
        <v>111</v>
      </c>
      <c r="AR427" s="69"/>
      <c r="AS427" s="69"/>
    </row>
    <row r="428" spans="2:45" ht="18" customHeight="1" thickBot="1" x14ac:dyDescent="0.2">
      <c r="B428" s="33">
        <v>16</v>
      </c>
      <c r="C428" s="72"/>
      <c r="D428" s="74" t="s">
        <v>89</v>
      </c>
      <c r="E428" s="190" t="s">
        <v>119</v>
      </c>
      <c r="F428" s="268"/>
      <c r="G428" s="269"/>
      <c r="H428" s="270"/>
      <c r="I428" s="186"/>
      <c r="J428" s="15"/>
      <c r="K428" s="81"/>
      <c r="L428" s="15"/>
      <c r="M428" s="81"/>
      <c r="N428" s="15"/>
      <c r="O428" s="81"/>
      <c r="P428" s="196">
        <f>中間シート!D388</f>
        <v>0</v>
      </c>
      <c r="Q428" s="60"/>
      <c r="R428" s="196">
        <f>中間シート!G388</f>
        <v>0</v>
      </c>
      <c r="S428" s="60"/>
      <c r="T428" s="82" t="s">
        <v>62</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x14ac:dyDescent="0.2">
      <c r="C429" s="72"/>
      <c r="D429" s="72"/>
      <c r="E429" s="191"/>
      <c r="F429" s="83"/>
      <c r="G429" s="83"/>
      <c r="H429" s="83"/>
      <c r="I429" s="187"/>
      <c r="J429" s="84"/>
      <c r="K429" s="84"/>
      <c r="L429" s="84"/>
      <c r="M429" s="84"/>
      <c r="N429" s="84"/>
      <c r="O429" s="84"/>
      <c r="P429" s="60" t="s">
        <v>111</v>
      </c>
      <c r="Q429" s="83"/>
      <c r="R429" s="60" t="s">
        <v>111</v>
      </c>
      <c r="S429" s="60"/>
      <c r="T429" s="83"/>
      <c r="U429" s="60"/>
      <c r="V429" s="60" t="s">
        <v>111</v>
      </c>
      <c r="W429" s="72"/>
      <c r="X429" s="33" t="s">
        <v>111</v>
      </c>
      <c r="AQ429" s="69" t="s">
        <v>111</v>
      </c>
      <c r="AR429" s="69"/>
      <c r="AS429" s="69"/>
    </row>
    <row r="430" spans="2:45" ht="18" customHeight="1" thickBot="1" x14ac:dyDescent="0.2">
      <c r="B430" s="33">
        <v>16</v>
      </c>
      <c r="C430" s="72"/>
      <c r="D430" s="72"/>
      <c r="E430" s="190" t="s">
        <v>120</v>
      </c>
      <c r="F430" s="268"/>
      <c r="G430" s="269"/>
      <c r="H430" s="270"/>
      <c r="I430" s="186"/>
      <c r="J430" s="15"/>
      <c r="K430" s="81"/>
      <c r="L430" s="15"/>
      <c r="M430" s="81"/>
      <c r="N430" s="15"/>
      <c r="O430" s="81"/>
      <c r="P430" s="60" t="s">
        <v>111</v>
      </c>
      <c r="Q430" s="60"/>
      <c r="R430" s="60" t="s">
        <v>111</v>
      </c>
      <c r="S430" s="60"/>
      <c r="T430" s="83"/>
      <c r="U430" s="60"/>
      <c r="V430" s="60" t="s">
        <v>111</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x14ac:dyDescent="0.2">
      <c r="C431" s="72"/>
      <c r="D431" s="72"/>
      <c r="E431" s="191"/>
      <c r="F431" s="83"/>
      <c r="G431" s="83"/>
      <c r="H431" s="83"/>
      <c r="I431" s="187"/>
      <c r="J431" s="84"/>
      <c r="K431" s="84"/>
      <c r="L431" s="84"/>
      <c r="M431" s="84"/>
      <c r="N431" s="84"/>
      <c r="O431" s="84"/>
      <c r="P431" s="60" t="s">
        <v>111</v>
      </c>
      <c r="Q431" s="83"/>
      <c r="R431" s="60" t="s">
        <v>111</v>
      </c>
      <c r="S431" s="60"/>
      <c r="T431" s="83"/>
      <c r="U431" s="60"/>
      <c r="V431" s="60" t="s">
        <v>111</v>
      </c>
      <c r="W431" s="72"/>
      <c r="X431" s="33" t="s">
        <v>111</v>
      </c>
      <c r="AQ431" s="16" t="s">
        <v>111</v>
      </c>
      <c r="AR431" s="69"/>
      <c r="AS431" s="69"/>
    </row>
    <row r="432" spans="2:45" ht="18" customHeight="1" thickBot="1" x14ac:dyDescent="0.2">
      <c r="B432" s="33">
        <v>16</v>
      </c>
      <c r="C432" s="72"/>
      <c r="D432" s="72"/>
      <c r="E432" s="190" t="s">
        <v>121</v>
      </c>
      <c r="F432" s="268"/>
      <c r="G432" s="269"/>
      <c r="H432" s="270"/>
      <c r="I432" s="186"/>
      <c r="J432" s="15"/>
      <c r="K432" s="81"/>
      <c r="L432" s="15"/>
      <c r="M432" s="81"/>
      <c r="N432" s="15"/>
      <c r="O432" s="81"/>
      <c r="P432" s="60" t="s">
        <v>111</v>
      </c>
      <c r="Q432" s="60"/>
      <c r="R432" s="60" t="s">
        <v>111</v>
      </c>
      <c r="S432" s="60"/>
      <c r="T432" s="83"/>
      <c r="U432" s="60"/>
      <c r="V432" s="60" t="s">
        <v>111</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x14ac:dyDescent="0.15">
      <c r="C433" s="72"/>
      <c r="D433" s="72"/>
      <c r="E433" s="193"/>
      <c r="F433" s="84"/>
      <c r="G433" s="84"/>
      <c r="H433" s="84"/>
      <c r="I433" s="84"/>
      <c r="J433" s="84"/>
      <c r="K433" s="84"/>
      <c r="L433" s="84"/>
      <c r="M433" s="83"/>
      <c r="N433" s="60"/>
      <c r="O433" s="60"/>
      <c r="P433" s="84" t="s">
        <v>111</v>
      </c>
      <c r="Q433" s="60"/>
      <c r="R433" s="60" t="s">
        <v>111</v>
      </c>
      <c r="S433" s="60"/>
      <c r="T433" s="60"/>
      <c r="U433" s="60"/>
      <c r="V433" s="60" t="s">
        <v>111</v>
      </c>
      <c r="W433" s="72"/>
      <c r="X433" s="33" t="s">
        <v>111</v>
      </c>
      <c r="AQ433" s="69" t="s">
        <v>111</v>
      </c>
      <c r="AR433" s="69"/>
      <c r="AS433" s="69"/>
    </row>
    <row r="434" spans="2:45" ht="14.25" thickBot="1" x14ac:dyDescent="0.2">
      <c r="C434" s="40"/>
      <c r="D434" s="40"/>
      <c r="E434" s="192"/>
      <c r="F434" s="17"/>
      <c r="G434" s="17"/>
      <c r="H434" s="17"/>
      <c r="I434" s="182"/>
      <c r="J434" s="17"/>
      <c r="K434" s="17"/>
      <c r="L434" s="17"/>
      <c r="M434" s="17"/>
      <c r="N434" s="17"/>
      <c r="O434" s="17"/>
      <c r="P434" s="17" t="s">
        <v>111</v>
      </c>
      <c r="Q434" s="62"/>
      <c r="R434" s="17" t="s">
        <v>111</v>
      </c>
      <c r="S434" s="17"/>
      <c r="T434" s="62"/>
      <c r="U434" s="62"/>
      <c r="V434" s="17" t="s">
        <v>111</v>
      </c>
      <c r="W434" s="40"/>
      <c r="X434" s="33" t="s">
        <v>111</v>
      </c>
      <c r="AQ434" s="69" t="s">
        <v>111</v>
      </c>
      <c r="AR434" s="69"/>
      <c r="AS434" s="69"/>
    </row>
    <row r="435" spans="2:45" ht="18" customHeight="1" thickBot="1" x14ac:dyDescent="0.2">
      <c r="B435" s="33">
        <v>17</v>
      </c>
      <c r="C435" s="40"/>
      <c r="D435" s="42" t="s">
        <v>90</v>
      </c>
      <c r="E435" s="188" t="s">
        <v>119</v>
      </c>
      <c r="F435" s="268"/>
      <c r="G435" s="269"/>
      <c r="H435" s="270"/>
      <c r="I435" s="183"/>
      <c r="J435" s="15"/>
      <c r="K435" s="22"/>
      <c r="L435" s="15"/>
      <c r="M435" s="22"/>
      <c r="N435" s="15"/>
      <c r="O435" s="22"/>
      <c r="P435" s="196">
        <f>中間シート!D389</f>
        <v>0</v>
      </c>
      <c r="Q435" s="62"/>
      <c r="R435" s="196">
        <f>中間シート!G389</f>
        <v>0</v>
      </c>
      <c r="S435" s="62"/>
      <c r="T435" s="80" t="s">
        <v>62</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x14ac:dyDescent="0.2">
      <c r="C436" s="40"/>
      <c r="D436" s="40"/>
      <c r="E436" s="189"/>
      <c r="F436" s="17"/>
      <c r="G436" s="17"/>
      <c r="H436" s="17"/>
      <c r="I436" s="182"/>
      <c r="J436" s="23"/>
      <c r="K436" s="23"/>
      <c r="L436" s="23"/>
      <c r="M436" s="23"/>
      <c r="N436" s="23"/>
      <c r="O436" s="23"/>
      <c r="P436" s="62" t="s">
        <v>111</v>
      </c>
      <c r="Q436" s="17"/>
      <c r="R436" s="62" t="s">
        <v>111</v>
      </c>
      <c r="S436" s="62"/>
      <c r="T436" s="17"/>
      <c r="U436" s="62"/>
      <c r="V436" s="62" t="s">
        <v>111</v>
      </c>
      <c r="W436" s="40"/>
      <c r="X436" s="33" t="s">
        <v>111</v>
      </c>
      <c r="AQ436" s="69" t="s">
        <v>111</v>
      </c>
      <c r="AR436" s="69"/>
      <c r="AS436" s="69"/>
    </row>
    <row r="437" spans="2:45" ht="18" customHeight="1" thickBot="1" x14ac:dyDescent="0.2">
      <c r="B437" s="33">
        <v>17</v>
      </c>
      <c r="C437" s="40"/>
      <c r="D437" s="40"/>
      <c r="E437" s="188" t="s">
        <v>120</v>
      </c>
      <c r="F437" s="268"/>
      <c r="G437" s="269"/>
      <c r="H437" s="270"/>
      <c r="I437" s="183"/>
      <c r="J437" s="15"/>
      <c r="K437" s="22"/>
      <c r="L437" s="15"/>
      <c r="M437" s="22"/>
      <c r="N437" s="15"/>
      <c r="O437" s="22"/>
      <c r="P437" s="62" t="s">
        <v>111</v>
      </c>
      <c r="Q437" s="62"/>
      <c r="R437" s="62" t="s">
        <v>111</v>
      </c>
      <c r="S437" s="62"/>
      <c r="T437" s="17"/>
      <c r="U437" s="62"/>
      <c r="V437" s="62" t="s">
        <v>111</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x14ac:dyDescent="0.2">
      <c r="C438" s="40"/>
      <c r="D438" s="40"/>
      <c r="E438" s="189"/>
      <c r="F438" s="17"/>
      <c r="G438" s="17"/>
      <c r="H438" s="17"/>
      <c r="I438" s="182"/>
      <c r="J438" s="23"/>
      <c r="K438" s="23"/>
      <c r="L438" s="23"/>
      <c r="M438" s="23"/>
      <c r="N438" s="23"/>
      <c r="O438" s="23"/>
      <c r="P438" s="62" t="s">
        <v>111</v>
      </c>
      <c r="Q438" s="17"/>
      <c r="R438" s="62" t="s">
        <v>111</v>
      </c>
      <c r="S438" s="62"/>
      <c r="T438" s="17"/>
      <c r="U438" s="62"/>
      <c r="V438" s="62" t="s">
        <v>111</v>
      </c>
      <c r="W438" s="40"/>
      <c r="X438" s="33" t="s">
        <v>111</v>
      </c>
      <c r="AQ438" s="16" t="s">
        <v>111</v>
      </c>
      <c r="AR438" s="69"/>
      <c r="AS438" s="69"/>
    </row>
    <row r="439" spans="2:45" ht="18" customHeight="1" thickBot="1" x14ac:dyDescent="0.2">
      <c r="B439" s="33">
        <v>17</v>
      </c>
      <c r="C439" s="40"/>
      <c r="D439" s="40"/>
      <c r="E439" s="188" t="s">
        <v>121</v>
      </c>
      <c r="F439" s="268"/>
      <c r="G439" s="269"/>
      <c r="H439" s="270"/>
      <c r="I439" s="183"/>
      <c r="J439" s="15"/>
      <c r="K439" s="22"/>
      <c r="L439" s="15"/>
      <c r="M439" s="22"/>
      <c r="N439" s="15"/>
      <c r="O439" s="22"/>
      <c r="P439" s="62" t="s">
        <v>111</v>
      </c>
      <c r="Q439" s="62"/>
      <c r="R439" s="62" t="s">
        <v>111</v>
      </c>
      <c r="S439" s="62"/>
      <c r="T439" s="17"/>
      <c r="U439" s="62"/>
      <c r="V439" s="62" t="s">
        <v>111</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x14ac:dyDescent="0.15">
      <c r="C440" s="40"/>
      <c r="D440" s="40"/>
      <c r="E440" s="45"/>
      <c r="F440" s="23"/>
      <c r="G440" s="23"/>
      <c r="H440" s="23"/>
      <c r="I440" s="23"/>
      <c r="J440" s="23"/>
      <c r="K440" s="23"/>
      <c r="L440" s="23"/>
      <c r="M440" s="17"/>
      <c r="N440" s="62"/>
      <c r="O440" s="62"/>
      <c r="P440" s="23" t="s">
        <v>111</v>
      </c>
      <c r="Q440" s="62"/>
      <c r="R440" s="62" t="s">
        <v>111</v>
      </c>
      <c r="S440" s="62"/>
      <c r="T440" s="62"/>
      <c r="U440" s="62"/>
      <c r="V440" s="62" t="s">
        <v>111</v>
      </c>
      <c r="W440" s="40"/>
      <c r="X440" s="33" t="s">
        <v>111</v>
      </c>
      <c r="AQ440" s="69" t="s">
        <v>111</v>
      </c>
      <c r="AR440" s="69"/>
      <c r="AS440" s="69"/>
    </row>
    <row r="441" spans="2:45" ht="14.25" thickBot="1" x14ac:dyDescent="0.2">
      <c r="C441" s="72"/>
      <c r="D441" s="72"/>
      <c r="E441" s="193"/>
      <c r="F441" s="72"/>
      <c r="G441" s="72"/>
      <c r="H441" s="72"/>
      <c r="I441" s="185"/>
      <c r="J441" s="72"/>
      <c r="K441" s="72"/>
      <c r="L441" s="72"/>
      <c r="M441" s="72"/>
      <c r="N441" s="72"/>
      <c r="O441" s="72"/>
      <c r="P441" s="72" t="s">
        <v>111</v>
      </c>
      <c r="Q441" s="72"/>
      <c r="R441" s="72" t="s">
        <v>111</v>
      </c>
      <c r="S441" s="72"/>
      <c r="T441" s="72"/>
      <c r="U441" s="72"/>
      <c r="V441" s="72" t="s">
        <v>111</v>
      </c>
      <c r="W441" s="72"/>
      <c r="X441" s="33" t="s">
        <v>111</v>
      </c>
      <c r="AQ441" s="69" t="s">
        <v>111</v>
      </c>
      <c r="AR441" s="69"/>
      <c r="AS441" s="69"/>
    </row>
    <row r="442" spans="2:45" ht="18" customHeight="1" thickBot="1" x14ac:dyDescent="0.2">
      <c r="B442" s="33">
        <v>18</v>
      </c>
      <c r="C442" s="72"/>
      <c r="D442" s="74" t="s">
        <v>91</v>
      </c>
      <c r="E442" s="190" t="s">
        <v>119</v>
      </c>
      <c r="F442" s="268"/>
      <c r="G442" s="269"/>
      <c r="H442" s="270"/>
      <c r="I442" s="186"/>
      <c r="J442" s="15"/>
      <c r="K442" s="81"/>
      <c r="L442" s="15"/>
      <c r="M442" s="81"/>
      <c r="N442" s="15"/>
      <c r="O442" s="81"/>
      <c r="P442" s="196">
        <f>中間シート!D390</f>
        <v>0</v>
      </c>
      <c r="Q442" s="60"/>
      <c r="R442" s="196">
        <f>中間シート!G390</f>
        <v>0</v>
      </c>
      <c r="S442" s="60"/>
      <c r="T442" s="82" t="s">
        <v>62</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x14ac:dyDescent="0.2">
      <c r="C443" s="72"/>
      <c r="D443" s="72"/>
      <c r="E443" s="191"/>
      <c r="F443" s="83"/>
      <c r="G443" s="83"/>
      <c r="H443" s="83"/>
      <c r="I443" s="187"/>
      <c r="J443" s="84"/>
      <c r="K443" s="84"/>
      <c r="L443" s="84"/>
      <c r="M443" s="84"/>
      <c r="N443" s="84"/>
      <c r="O443" s="84"/>
      <c r="P443" s="60" t="s">
        <v>111</v>
      </c>
      <c r="Q443" s="83"/>
      <c r="R443" s="60" t="s">
        <v>111</v>
      </c>
      <c r="S443" s="60"/>
      <c r="T443" s="83"/>
      <c r="U443" s="60"/>
      <c r="V443" s="60" t="s">
        <v>111</v>
      </c>
      <c r="W443" s="72"/>
      <c r="X443" s="33" t="s">
        <v>111</v>
      </c>
      <c r="AQ443" s="69" t="s">
        <v>111</v>
      </c>
      <c r="AR443" s="69"/>
      <c r="AS443" s="69"/>
    </row>
    <row r="444" spans="2:45" ht="18" customHeight="1" thickBot="1" x14ac:dyDescent="0.2">
      <c r="B444" s="33">
        <v>18</v>
      </c>
      <c r="C444" s="72"/>
      <c r="D444" s="72"/>
      <c r="E444" s="190" t="s">
        <v>120</v>
      </c>
      <c r="F444" s="268"/>
      <c r="G444" s="269"/>
      <c r="H444" s="270"/>
      <c r="I444" s="186"/>
      <c r="J444" s="15"/>
      <c r="K444" s="81"/>
      <c r="L444" s="15"/>
      <c r="M444" s="81"/>
      <c r="N444" s="15"/>
      <c r="O444" s="81"/>
      <c r="P444" s="60" t="s">
        <v>111</v>
      </c>
      <c r="Q444" s="60"/>
      <c r="R444" s="60" t="s">
        <v>111</v>
      </c>
      <c r="S444" s="60"/>
      <c r="T444" s="83"/>
      <c r="U444" s="60"/>
      <c r="V444" s="60" t="s">
        <v>111</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x14ac:dyDescent="0.2">
      <c r="C445" s="72"/>
      <c r="D445" s="72"/>
      <c r="E445" s="191"/>
      <c r="F445" s="83"/>
      <c r="G445" s="83"/>
      <c r="H445" s="83"/>
      <c r="I445" s="187"/>
      <c r="J445" s="84"/>
      <c r="K445" s="84"/>
      <c r="L445" s="84"/>
      <c r="M445" s="84"/>
      <c r="N445" s="84"/>
      <c r="O445" s="84"/>
      <c r="P445" s="60" t="s">
        <v>111</v>
      </c>
      <c r="Q445" s="83"/>
      <c r="R445" s="60" t="s">
        <v>111</v>
      </c>
      <c r="S445" s="60"/>
      <c r="T445" s="83"/>
      <c r="U445" s="60"/>
      <c r="V445" s="60" t="s">
        <v>111</v>
      </c>
      <c r="W445" s="72"/>
      <c r="X445" s="33" t="s">
        <v>111</v>
      </c>
      <c r="AQ445" s="16" t="s">
        <v>111</v>
      </c>
      <c r="AR445" s="69"/>
      <c r="AS445" s="69"/>
    </row>
    <row r="446" spans="2:45" ht="18" customHeight="1" thickBot="1" x14ac:dyDescent="0.2">
      <c r="B446" s="33">
        <v>18</v>
      </c>
      <c r="C446" s="72"/>
      <c r="D446" s="72"/>
      <c r="E446" s="190" t="s">
        <v>121</v>
      </c>
      <c r="F446" s="268"/>
      <c r="G446" s="269"/>
      <c r="H446" s="270"/>
      <c r="I446" s="186"/>
      <c r="J446" s="15"/>
      <c r="K446" s="81"/>
      <c r="L446" s="15"/>
      <c r="M446" s="81"/>
      <c r="N446" s="15"/>
      <c r="O446" s="81"/>
      <c r="P446" s="60" t="s">
        <v>111</v>
      </c>
      <c r="Q446" s="60"/>
      <c r="R446" s="60" t="s">
        <v>111</v>
      </c>
      <c r="S446" s="60"/>
      <c r="T446" s="83"/>
      <c r="U446" s="60"/>
      <c r="V446" s="60" t="s">
        <v>111</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x14ac:dyDescent="0.15">
      <c r="C447" s="72"/>
      <c r="D447" s="72"/>
      <c r="E447" s="193"/>
      <c r="F447" s="84"/>
      <c r="G447" s="84"/>
      <c r="H447" s="84"/>
      <c r="I447" s="84"/>
      <c r="J447" s="84"/>
      <c r="K447" s="84"/>
      <c r="L447" s="84"/>
      <c r="M447" s="83"/>
      <c r="N447" s="60"/>
      <c r="O447" s="60"/>
      <c r="P447" s="84" t="s">
        <v>111</v>
      </c>
      <c r="Q447" s="60"/>
      <c r="R447" s="60" t="s">
        <v>111</v>
      </c>
      <c r="S447" s="60"/>
      <c r="T447" s="60"/>
      <c r="U447" s="60"/>
      <c r="V447" s="60" t="s">
        <v>111</v>
      </c>
      <c r="W447" s="72"/>
      <c r="X447" s="33" t="s">
        <v>111</v>
      </c>
      <c r="AQ447" s="69" t="s">
        <v>111</v>
      </c>
      <c r="AR447" s="69"/>
      <c r="AS447" s="69"/>
    </row>
    <row r="448" spans="2:45" ht="14.25" thickBot="1" x14ac:dyDescent="0.2">
      <c r="C448" s="40"/>
      <c r="D448" s="40"/>
      <c r="E448" s="192"/>
      <c r="F448" s="17"/>
      <c r="G448" s="17"/>
      <c r="H448" s="17"/>
      <c r="I448" s="182"/>
      <c r="J448" s="17"/>
      <c r="K448" s="17"/>
      <c r="L448" s="17"/>
      <c r="M448" s="17"/>
      <c r="N448" s="17"/>
      <c r="O448" s="17"/>
      <c r="P448" s="17" t="s">
        <v>111</v>
      </c>
      <c r="Q448" s="62"/>
      <c r="R448" s="17" t="s">
        <v>111</v>
      </c>
      <c r="S448" s="17"/>
      <c r="T448" s="62"/>
      <c r="U448" s="62"/>
      <c r="V448" s="17" t="s">
        <v>111</v>
      </c>
      <c r="W448" s="40"/>
      <c r="X448" s="33" t="s">
        <v>111</v>
      </c>
      <c r="AQ448" s="69" t="s">
        <v>111</v>
      </c>
      <c r="AR448" s="69"/>
      <c r="AS448" s="69"/>
    </row>
    <row r="449" spans="2:45" ht="18" customHeight="1" thickBot="1" x14ac:dyDescent="0.2">
      <c r="B449" s="33">
        <v>19</v>
      </c>
      <c r="C449" s="40"/>
      <c r="D449" s="42" t="s">
        <v>92</v>
      </c>
      <c r="E449" s="188" t="s">
        <v>119</v>
      </c>
      <c r="F449" s="268"/>
      <c r="G449" s="269"/>
      <c r="H449" s="270"/>
      <c r="I449" s="183"/>
      <c r="J449" s="15"/>
      <c r="K449" s="22"/>
      <c r="L449" s="15"/>
      <c r="M449" s="22"/>
      <c r="N449" s="15"/>
      <c r="O449" s="22"/>
      <c r="P449" s="196">
        <f>中間シート!D391</f>
        <v>0</v>
      </c>
      <c r="Q449" s="62"/>
      <c r="R449" s="196">
        <f>中間シート!G391</f>
        <v>0</v>
      </c>
      <c r="S449" s="62"/>
      <c r="T449" s="80" t="s">
        <v>62</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x14ac:dyDescent="0.2">
      <c r="C450" s="40"/>
      <c r="D450" s="40"/>
      <c r="E450" s="189"/>
      <c r="F450" s="17"/>
      <c r="G450" s="17"/>
      <c r="H450" s="17"/>
      <c r="I450" s="182"/>
      <c r="J450" s="23"/>
      <c r="K450" s="23"/>
      <c r="L450" s="23"/>
      <c r="M450" s="23"/>
      <c r="N450" s="23"/>
      <c r="O450" s="23"/>
      <c r="P450" s="62" t="s">
        <v>111</v>
      </c>
      <c r="Q450" s="17"/>
      <c r="R450" s="62" t="s">
        <v>111</v>
      </c>
      <c r="S450" s="62"/>
      <c r="T450" s="17"/>
      <c r="U450" s="62"/>
      <c r="V450" s="62" t="s">
        <v>111</v>
      </c>
      <c r="W450" s="40"/>
      <c r="X450" s="33" t="s">
        <v>111</v>
      </c>
      <c r="AQ450" s="69" t="s">
        <v>111</v>
      </c>
      <c r="AR450" s="69"/>
      <c r="AS450" s="69"/>
    </row>
    <row r="451" spans="2:45" ht="18" customHeight="1" thickBot="1" x14ac:dyDescent="0.2">
      <c r="B451" s="33">
        <v>19</v>
      </c>
      <c r="C451" s="40"/>
      <c r="D451" s="40"/>
      <c r="E451" s="188" t="s">
        <v>120</v>
      </c>
      <c r="F451" s="268"/>
      <c r="G451" s="269"/>
      <c r="H451" s="270"/>
      <c r="I451" s="183"/>
      <c r="J451" s="15"/>
      <c r="K451" s="22"/>
      <c r="L451" s="15"/>
      <c r="M451" s="22"/>
      <c r="N451" s="15"/>
      <c r="O451" s="22"/>
      <c r="P451" s="62" t="s">
        <v>111</v>
      </c>
      <c r="Q451" s="62"/>
      <c r="R451" s="62" t="s">
        <v>111</v>
      </c>
      <c r="S451" s="62"/>
      <c r="T451" s="17"/>
      <c r="U451" s="62"/>
      <c r="V451" s="62" t="s">
        <v>111</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x14ac:dyDescent="0.2">
      <c r="C452" s="40"/>
      <c r="D452" s="40"/>
      <c r="E452" s="189"/>
      <c r="F452" s="17"/>
      <c r="G452" s="17"/>
      <c r="H452" s="17"/>
      <c r="I452" s="182"/>
      <c r="J452" s="23"/>
      <c r="K452" s="23"/>
      <c r="L452" s="23"/>
      <c r="M452" s="23"/>
      <c r="N452" s="23"/>
      <c r="O452" s="23"/>
      <c r="P452" s="62" t="s">
        <v>111</v>
      </c>
      <c r="Q452" s="17"/>
      <c r="R452" s="62" t="s">
        <v>111</v>
      </c>
      <c r="S452" s="62"/>
      <c r="T452" s="17"/>
      <c r="U452" s="62"/>
      <c r="V452" s="62" t="s">
        <v>111</v>
      </c>
      <c r="W452" s="40"/>
      <c r="X452" s="33" t="s">
        <v>111</v>
      </c>
      <c r="AQ452" s="16" t="s">
        <v>111</v>
      </c>
      <c r="AR452" s="69"/>
      <c r="AS452" s="69"/>
    </row>
    <row r="453" spans="2:45" ht="18" customHeight="1" thickBot="1" x14ac:dyDescent="0.2">
      <c r="B453" s="33">
        <v>19</v>
      </c>
      <c r="C453" s="40"/>
      <c r="D453" s="40"/>
      <c r="E453" s="188" t="s">
        <v>121</v>
      </c>
      <c r="F453" s="268"/>
      <c r="G453" s="269"/>
      <c r="H453" s="270"/>
      <c r="I453" s="183"/>
      <c r="J453" s="15"/>
      <c r="K453" s="22"/>
      <c r="L453" s="15"/>
      <c r="M453" s="22"/>
      <c r="N453" s="15"/>
      <c r="O453" s="22"/>
      <c r="P453" s="62" t="s">
        <v>111</v>
      </c>
      <c r="Q453" s="62"/>
      <c r="R453" s="62" t="s">
        <v>111</v>
      </c>
      <c r="S453" s="62"/>
      <c r="T453" s="17"/>
      <c r="U453" s="62"/>
      <c r="V453" s="62" t="s">
        <v>111</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x14ac:dyDescent="0.15">
      <c r="C454" s="40"/>
      <c r="D454" s="40"/>
      <c r="E454" s="45"/>
      <c r="F454" s="23"/>
      <c r="G454" s="23"/>
      <c r="H454" s="23"/>
      <c r="I454" s="23"/>
      <c r="J454" s="23"/>
      <c r="K454" s="23"/>
      <c r="L454" s="23"/>
      <c r="M454" s="17"/>
      <c r="N454" s="62"/>
      <c r="O454" s="62"/>
      <c r="P454" s="23" t="s">
        <v>111</v>
      </c>
      <c r="Q454" s="62"/>
      <c r="R454" s="62" t="s">
        <v>111</v>
      </c>
      <c r="S454" s="62"/>
      <c r="T454" s="62"/>
      <c r="U454" s="62"/>
      <c r="V454" s="62" t="s">
        <v>111</v>
      </c>
      <c r="W454" s="40"/>
      <c r="X454" s="33" t="s">
        <v>111</v>
      </c>
      <c r="AQ454" s="69" t="s">
        <v>111</v>
      </c>
      <c r="AR454" s="69"/>
      <c r="AS454" s="69"/>
    </row>
    <row r="455" spans="2:45" ht="14.25" thickBot="1" x14ac:dyDescent="0.2">
      <c r="C455" s="72"/>
      <c r="D455" s="72"/>
      <c r="E455" s="193"/>
      <c r="F455" s="72"/>
      <c r="G455" s="72"/>
      <c r="H455" s="72"/>
      <c r="I455" s="185"/>
      <c r="J455" s="72"/>
      <c r="K455" s="72"/>
      <c r="L455" s="72"/>
      <c r="M455" s="72"/>
      <c r="N455" s="72"/>
      <c r="O455" s="72"/>
      <c r="P455" s="72" t="s">
        <v>111</v>
      </c>
      <c r="Q455" s="72"/>
      <c r="R455" s="72" t="s">
        <v>111</v>
      </c>
      <c r="S455" s="72"/>
      <c r="T455" s="72"/>
      <c r="U455" s="72"/>
      <c r="V455" s="72" t="s">
        <v>111</v>
      </c>
      <c r="W455" s="72"/>
      <c r="X455" s="33" t="s">
        <v>111</v>
      </c>
      <c r="AQ455" s="69" t="s">
        <v>111</v>
      </c>
      <c r="AR455" s="69"/>
      <c r="AS455" s="69"/>
    </row>
    <row r="456" spans="2:45" ht="18" customHeight="1" thickBot="1" x14ac:dyDescent="0.2">
      <c r="B456" s="33">
        <v>20</v>
      </c>
      <c r="C456" s="72"/>
      <c r="D456" s="74" t="s">
        <v>93</v>
      </c>
      <c r="E456" s="190" t="s">
        <v>119</v>
      </c>
      <c r="F456" s="268"/>
      <c r="G456" s="269"/>
      <c r="H456" s="270"/>
      <c r="I456" s="186"/>
      <c r="J456" s="15"/>
      <c r="K456" s="81"/>
      <c r="L456" s="15"/>
      <c r="M456" s="81"/>
      <c r="N456" s="15"/>
      <c r="O456" s="81"/>
      <c r="P456" s="196">
        <f>中間シート!D392</f>
        <v>0</v>
      </c>
      <c r="Q456" s="60"/>
      <c r="R456" s="196">
        <f>中間シート!G392</f>
        <v>0</v>
      </c>
      <c r="S456" s="60"/>
      <c r="T456" s="82" t="s">
        <v>62</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x14ac:dyDescent="0.2">
      <c r="C457" s="72"/>
      <c r="D457" s="72"/>
      <c r="E457" s="191"/>
      <c r="F457" s="83"/>
      <c r="G457" s="83"/>
      <c r="H457" s="83"/>
      <c r="I457" s="187"/>
      <c r="J457" s="84"/>
      <c r="K457" s="84"/>
      <c r="L457" s="84"/>
      <c r="M457" s="84"/>
      <c r="N457" s="84"/>
      <c r="O457" s="84"/>
      <c r="P457" s="60" t="s">
        <v>111</v>
      </c>
      <c r="Q457" s="83"/>
      <c r="R457" s="60" t="s">
        <v>111</v>
      </c>
      <c r="S457" s="60"/>
      <c r="T457" s="83"/>
      <c r="U457" s="60"/>
      <c r="V457" s="60" t="s">
        <v>111</v>
      </c>
      <c r="W457" s="72"/>
      <c r="X457" s="33" t="s">
        <v>111</v>
      </c>
      <c r="AQ457" s="69" t="s">
        <v>111</v>
      </c>
      <c r="AR457" s="69"/>
      <c r="AS457" s="69"/>
    </row>
    <row r="458" spans="2:45" ht="18" customHeight="1" thickBot="1" x14ac:dyDescent="0.2">
      <c r="B458" s="33">
        <v>20</v>
      </c>
      <c r="C458" s="72"/>
      <c r="D458" s="72"/>
      <c r="E458" s="190" t="s">
        <v>120</v>
      </c>
      <c r="F458" s="268"/>
      <c r="G458" s="269"/>
      <c r="H458" s="270"/>
      <c r="I458" s="186"/>
      <c r="J458" s="15"/>
      <c r="K458" s="81"/>
      <c r="L458" s="15"/>
      <c r="M458" s="81"/>
      <c r="N458" s="15"/>
      <c r="O458" s="81"/>
      <c r="P458" s="60" t="s">
        <v>111</v>
      </c>
      <c r="Q458" s="60"/>
      <c r="R458" s="60" t="s">
        <v>111</v>
      </c>
      <c r="S458" s="60"/>
      <c r="T458" s="83"/>
      <c r="U458" s="60"/>
      <c r="V458" s="60" t="s">
        <v>111</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x14ac:dyDescent="0.2">
      <c r="C459" s="72"/>
      <c r="D459" s="72"/>
      <c r="E459" s="191"/>
      <c r="F459" s="83"/>
      <c r="G459" s="83"/>
      <c r="H459" s="83"/>
      <c r="I459" s="187"/>
      <c r="J459" s="84"/>
      <c r="K459" s="84"/>
      <c r="L459" s="84"/>
      <c r="M459" s="84"/>
      <c r="N459" s="84"/>
      <c r="O459" s="84"/>
      <c r="P459" s="60" t="s">
        <v>111</v>
      </c>
      <c r="Q459" s="83"/>
      <c r="R459" s="60" t="s">
        <v>111</v>
      </c>
      <c r="S459" s="60"/>
      <c r="T459" s="83"/>
      <c r="U459" s="60"/>
      <c r="V459" s="60" t="s">
        <v>111</v>
      </c>
      <c r="W459" s="72"/>
      <c r="X459" s="33" t="s">
        <v>111</v>
      </c>
      <c r="AQ459" s="16" t="s">
        <v>111</v>
      </c>
      <c r="AR459" s="69"/>
      <c r="AS459" s="69"/>
    </row>
    <row r="460" spans="2:45" ht="18" customHeight="1" thickBot="1" x14ac:dyDescent="0.2">
      <c r="B460" s="33">
        <v>20</v>
      </c>
      <c r="C460" s="72"/>
      <c r="D460" s="72"/>
      <c r="E460" s="190" t="s">
        <v>121</v>
      </c>
      <c r="F460" s="268"/>
      <c r="G460" s="269"/>
      <c r="H460" s="270"/>
      <c r="I460" s="186"/>
      <c r="J460" s="15"/>
      <c r="K460" s="81"/>
      <c r="L460" s="15"/>
      <c r="M460" s="81"/>
      <c r="N460" s="15"/>
      <c r="O460" s="81"/>
      <c r="P460" s="60" t="s">
        <v>111</v>
      </c>
      <c r="Q460" s="60"/>
      <c r="R460" s="60" t="s">
        <v>111</v>
      </c>
      <c r="S460" s="60"/>
      <c r="T460" s="83"/>
      <c r="U460" s="60"/>
      <c r="V460" s="60" t="s">
        <v>111</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x14ac:dyDescent="0.15">
      <c r="C461" s="72"/>
      <c r="D461" s="72"/>
      <c r="E461" s="193"/>
      <c r="F461" s="84"/>
      <c r="G461" s="84"/>
      <c r="H461" s="84"/>
      <c r="I461" s="84"/>
      <c r="J461" s="84"/>
      <c r="K461" s="84"/>
      <c r="L461" s="84"/>
      <c r="M461" s="83"/>
      <c r="N461" s="60"/>
      <c r="O461" s="60"/>
      <c r="P461" s="84" t="s">
        <v>111</v>
      </c>
      <c r="Q461" s="60"/>
      <c r="R461" s="60" t="s">
        <v>111</v>
      </c>
      <c r="S461" s="60"/>
      <c r="T461" s="60"/>
      <c r="U461" s="60"/>
      <c r="V461" s="60" t="s">
        <v>111</v>
      </c>
      <c r="W461" s="72"/>
      <c r="X461" s="33" t="s">
        <v>111</v>
      </c>
      <c r="AQ461" s="69" t="s">
        <v>111</v>
      </c>
      <c r="AR461" s="69"/>
      <c r="AS461" s="69"/>
    </row>
    <row r="462" spans="2:45" ht="14.25" thickBot="1" x14ac:dyDescent="0.2">
      <c r="C462" s="40"/>
      <c r="D462" s="40"/>
      <c r="E462" s="192"/>
      <c r="F462" s="17"/>
      <c r="G462" s="17"/>
      <c r="H462" s="17"/>
      <c r="I462" s="182"/>
      <c r="J462" s="17"/>
      <c r="K462" s="17"/>
      <c r="L462" s="17"/>
      <c r="M462" s="17"/>
      <c r="N462" s="17"/>
      <c r="O462" s="17"/>
      <c r="P462" s="17" t="s">
        <v>111</v>
      </c>
      <c r="Q462" s="62"/>
      <c r="R462" s="17" t="s">
        <v>111</v>
      </c>
      <c r="S462" s="17"/>
      <c r="T462" s="62"/>
      <c r="U462" s="62"/>
      <c r="V462" s="17" t="s">
        <v>111</v>
      </c>
      <c r="W462" s="40"/>
      <c r="X462" s="33" t="s">
        <v>111</v>
      </c>
      <c r="AQ462" s="69" t="s">
        <v>111</v>
      </c>
      <c r="AR462" s="69"/>
      <c r="AS462" s="69"/>
    </row>
    <row r="463" spans="2:45" ht="18" customHeight="1" thickBot="1" x14ac:dyDescent="0.2">
      <c r="B463" s="33">
        <v>21</v>
      </c>
      <c r="C463" s="40"/>
      <c r="D463" s="42" t="s">
        <v>94</v>
      </c>
      <c r="E463" s="188" t="s">
        <v>119</v>
      </c>
      <c r="F463" s="268"/>
      <c r="G463" s="269"/>
      <c r="H463" s="270"/>
      <c r="I463" s="183"/>
      <c r="J463" s="15"/>
      <c r="K463" s="22"/>
      <c r="L463" s="15"/>
      <c r="M463" s="22"/>
      <c r="N463" s="15"/>
      <c r="O463" s="22"/>
      <c r="P463" s="196">
        <f>中間シート!D393</f>
        <v>0</v>
      </c>
      <c r="Q463" s="62"/>
      <c r="R463" s="196">
        <f>中間シート!G393</f>
        <v>0</v>
      </c>
      <c r="S463" s="62"/>
      <c r="T463" s="80" t="s">
        <v>62</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x14ac:dyDescent="0.2">
      <c r="C464" s="40"/>
      <c r="D464" s="40"/>
      <c r="E464" s="189"/>
      <c r="F464" s="17"/>
      <c r="G464" s="17"/>
      <c r="H464" s="17"/>
      <c r="I464" s="182"/>
      <c r="J464" s="23"/>
      <c r="K464" s="23"/>
      <c r="L464" s="23"/>
      <c r="M464" s="23"/>
      <c r="N464" s="23"/>
      <c r="O464" s="23"/>
      <c r="P464" s="62" t="s">
        <v>111</v>
      </c>
      <c r="Q464" s="17"/>
      <c r="R464" s="62" t="s">
        <v>111</v>
      </c>
      <c r="S464" s="62"/>
      <c r="T464" s="17"/>
      <c r="U464" s="62"/>
      <c r="V464" s="62" t="s">
        <v>111</v>
      </c>
      <c r="W464" s="40"/>
      <c r="X464" s="33" t="s">
        <v>111</v>
      </c>
      <c r="AQ464" s="69" t="s">
        <v>111</v>
      </c>
      <c r="AR464" s="69"/>
      <c r="AS464" s="69"/>
    </row>
    <row r="465" spans="2:45" ht="18" customHeight="1" thickBot="1" x14ac:dyDescent="0.2">
      <c r="B465" s="33">
        <v>21</v>
      </c>
      <c r="C465" s="40"/>
      <c r="D465" s="40"/>
      <c r="E465" s="188" t="s">
        <v>120</v>
      </c>
      <c r="F465" s="268"/>
      <c r="G465" s="269"/>
      <c r="H465" s="270"/>
      <c r="I465" s="183"/>
      <c r="J465" s="15"/>
      <c r="K465" s="22"/>
      <c r="L465" s="15"/>
      <c r="M465" s="22"/>
      <c r="N465" s="15"/>
      <c r="O465" s="22"/>
      <c r="P465" s="62" t="s">
        <v>111</v>
      </c>
      <c r="Q465" s="62"/>
      <c r="R465" s="62" t="s">
        <v>111</v>
      </c>
      <c r="S465" s="62"/>
      <c r="T465" s="17"/>
      <c r="U465" s="62"/>
      <c r="V465" s="62" t="s">
        <v>111</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x14ac:dyDescent="0.2">
      <c r="C466" s="40"/>
      <c r="D466" s="40"/>
      <c r="E466" s="189"/>
      <c r="F466" s="17"/>
      <c r="G466" s="17"/>
      <c r="H466" s="17"/>
      <c r="I466" s="182"/>
      <c r="J466" s="23"/>
      <c r="K466" s="23"/>
      <c r="L466" s="23"/>
      <c r="M466" s="23"/>
      <c r="N466" s="23"/>
      <c r="O466" s="23"/>
      <c r="P466" s="62" t="s">
        <v>111</v>
      </c>
      <c r="Q466" s="17"/>
      <c r="R466" s="62" t="s">
        <v>111</v>
      </c>
      <c r="S466" s="62"/>
      <c r="T466" s="17"/>
      <c r="U466" s="62"/>
      <c r="V466" s="62" t="s">
        <v>111</v>
      </c>
      <c r="W466" s="40"/>
      <c r="X466" s="33" t="s">
        <v>111</v>
      </c>
      <c r="AQ466" s="16" t="s">
        <v>111</v>
      </c>
      <c r="AR466" s="69"/>
      <c r="AS466" s="69"/>
    </row>
    <row r="467" spans="2:45" ht="18" customHeight="1" thickBot="1" x14ac:dyDescent="0.2">
      <c r="B467" s="33">
        <v>21</v>
      </c>
      <c r="C467" s="40"/>
      <c r="D467" s="40"/>
      <c r="E467" s="188" t="s">
        <v>121</v>
      </c>
      <c r="F467" s="268"/>
      <c r="G467" s="269"/>
      <c r="H467" s="270"/>
      <c r="I467" s="183"/>
      <c r="J467" s="15"/>
      <c r="K467" s="22"/>
      <c r="L467" s="15"/>
      <c r="M467" s="22"/>
      <c r="N467" s="15"/>
      <c r="O467" s="22"/>
      <c r="P467" s="62" t="s">
        <v>111</v>
      </c>
      <c r="Q467" s="62"/>
      <c r="R467" s="62" t="s">
        <v>111</v>
      </c>
      <c r="S467" s="62"/>
      <c r="T467" s="17"/>
      <c r="U467" s="62"/>
      <c r="V467" s="62" t="s">
        <v>111</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x14ac:dyDescent="0.15">
      <c r="C468" s="40"/>
      <c r="D468" s="40"/>
      <c r="E468" s="45"/>
      <c r="F468" s="23"/>
      <c r="G468" s="23"/>
      <c r="H468" s="23"/>
      <c r="I468" s="23"/>
      <c r="J468" s="23"/>
      <c r="K468" s="23"/>
      <c r="L468" s="23"/>
      <c r="M468" s="17"/>
      <c r="N468" s="62"/>
      <c r="O468" s="62"/>
      <c r="P468" s="23" t="s">
        <v>111</v>
      </c>
      <c r="Q468" s="62"/>
      <c r="R468" s="62" t="s">
        <v>111</v>
      </c>
      <c r="S468" s="62"/>
      <c r="T468" s="62"/>
      <c r="U468" s="62"/>
      <c r="V468" s="62" t="s">
        <v>111</v>
      </c>
      <c r="W468" s="40"/>
      <c r="X468" s="33" t="s">
        <v>111</v>
      </c>
      <c r="AQ468" s="69" t="s">
        <v>111</v>
      </c>
      <c r="AR468" s="69"/>
      <c r="AS468" s="69"/>
    </row>
    <row r="469" spans="2:45" ht="14.25" thickBot="1" x14ac:dyDescent="0.2">
      <c r="C469" s="72"/>
      <c r="D469" s="72"/>
      <c r="E469" s="193"/>
      <c r="F469" s="72"/>
      <c r="G469" s="72"/>
      <c r="H469" s="72"/>
      <c r="I469" s="185"/>
      <c r="J469" s="72"/>
      <c r="K469" s="72"/>
      <c r="L469" s="72"/>
      <c r="M469" s="72"/>
      <c r="N469" s="72"/>
      <c r="O469" s="72"/>
      <c r="P469" s="72" t="s">
        <v>111</v>
      </c>
      <c r="Q469" s="72"/>
      <c r="R469" s="72" t="s">
        <v>111</v>
      </c>
      <c r="S469" s="72"/>
      <c r="T469" s="72"/>
      <c r="U469" s="72"/>
      <c r="V469" s="72" t="s">
        <v>111</v>
      </c>
      <c r="W469" s="72"/>
      <c r="X469" s="33" t="s">
        <v>111</v>
      </c>
      <c r="AQ469" s="69" t="s">
        <v>111</v>
      </c>
      <c r="AR469" s="69"/>
      <c r="AS469" s="69"/>
    </row>
    <row r="470" spans="2:45" ht="18" customHeight="1" thickBot="1" x14ac:dyDescent="0.2">
      <c r="B470" s="33">
        <v>22</v>
      </c>
      <c r="C470" s="72"/>
      <c r="D470" s="74" t="s">
        <v>95</v>
      </c>
      <c r="E470" s="190" t="s">
        <v>119</v>
      </c>
      <c r="F470" s="268"/>
      <c r="G470" s="269"/>
      <c r="H470" s="270"/>
      <c r="I470" s="186"/>
      <c r="J470" s="15"/>
      <c r="K470" s="81"/>
      <c r="L470" s="15"/>
      <c r="M470" s="81"/>
      <c r="N470" s="15"/>
      <c r="O470" s="81"/>
      <c r="P470" s="196">
        <f>中間シート!D394</f>
        <v>0</v>
      </c>
      <c r="Q470" s="60"/>
      <c r="R470" s="196">
        <f>中間シート!G394</f>
        <v>0</v>
      </c>
      <c r="S470" s="60"/>
      <c r="T470" s="82" t="s">
        <v>62</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x14ac:dyDescent="0.2">
      <c r="C471" s="72"/>
      <c r="D471" s="72"/>
      <c r="E471" s="191"/>
      <c r="F471" s="83"/>
      <c r="G471" s="83"/>
      <c r="H471" s="83"/>
      <c r="I471" s="187"/>
      <c r="J471" s="84"/>
      <c r="K471" s="84"/>
      <c r="L471" s="84"/>
      <c r="M471" s="84"/>
      <c r="N471" s="84"/>
      <c r="O471" s="84"/>
      <c r="P471" s="60" t="s">
        <v>111</v>
      </c>
      <c r="Q471" s="83"/>
      <c r="R471" s="60" t="s">
        <v>111</v>
      </c>
      <c r="S471" s="60"/>
      <c r="T471" s="83"/>
      <c r="U471" s="60"/>
      <c r="V471" s="60" t="s">
        <v>111</v>
      </c>
      <c r="W471" s="72"/>
      <c r="X471" s="33" t="s">
        <v>111</v>
      </c>
      <c r="AQ471" s="69" t="s">
        <v>111</v>
      </c>
      <c r="AR471" s="69"/>
      <c r="AS471" s="69"/>
    </row>
    <row r="472" spans="2:45" ht="18" customHeight="1" thickBot="1" x14ac:dyDescent="0.2">
      <c r="B472" s="33">
        <v>22</v>
      </c>
      <c r="C472" s="72"/>
      <c r="D472" s="72"/>
      <c r="E472" s="190" t="s">
        <v>120</v>
      </c>
      <c r="F472" s="268"/>
      <c r="G472" s="269"/>
      <c r="H472" s="270"/>
      <c r="I472" s="186"/>
      <c r="J472" s="15"/>
      <c r="K472" s="81"/>
      <c r="L472" s="15"/>
      <c r="M472" s="81"/>
      <c r="N472" s="15"/>
      <c r="O472" s="81"/>
      <c r="P472" s="60" t="s">
        <v>111</v>
      </c>
      <c r="Q472" s="60"/>
      <c r="R472" s="60" t="s">
        <v>111</v>
      </c>
      <c r="S472" s="60"/>
      <c r="T472" s="83"/>
      <c r="U472" s="60"/>
      <c r="V472" s="60" t="s">
        <v>111</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x14ac:dyDescent="0.2">
      <c r="C473" s="72"/>
      <c r="D473" s="72"/>
      <c r="E473" s="191"/>
      <c r="F473" s="83"/>
      <c r="G473" s="83"/>
      <c r="H473" s="83"/>
      <c r="I473" s="187"/>
      <c r="J473" s="84"/>
      <c r="K473" s="84"/>
      <c r="L473" s="84"/>
      <c r="M473" s="84"/>
      <c r="N473" s="84"/>
      <c r="O473" s="84"/>
      <c r="P473" s="60" t="s">
        <v>111</v>
      </c>
      <c r="Q473" s="83"/>
      <c r="R473" s="60" t="s">
        <v>111</v>
      </c>
      <c r="S473" s="60"/>
      <c r="T473" s="83"/>
      <c r="U473" s="60"/>
      <c r="V473" s="60" t="s">
        <v>111</v>
      </c>
      <c r="W473" s="72"/>
      <c r="X473" s="33" t="s">
        <v>111</v>
      </c>
      <c r="AQ473" s="16" t="s">
        <v>111</v>
      </c>
      <c r="AR473" s="69"/>
      <c r="AS473" s="69"/>
    </row>
    <row r="474" spans="2:45" ht="18" customHeight="1" thickBot="1" x14ac:dyDescent="0.2">
      <c r="B474" s="33">
        <v>22</v>
      </c>
      <c r="C474" s="72"/>
      <c r="D474" s="72"/>
      <c r="E474" s="190" t="s">
        <v>121</v>
      </c>
      <c r="F474" s="268"/>
      <c r="G474" s="269"/>
      <c r="H474" s="270"/>
      <c r="I474" s="186"/>
      <c r="J474" s="15"/>
      <c r="K474" s="81"/>
      <c r="L474" s="15"/>
      <c r="M474" s="81"/>
      <c r="N474" s="15"/>
      <c r="O474" s="81"/>
      <c r="P474" s="60" t="s">
        <v>111</v>
      </c>
      <c r="Q474" s="60"/>
      <c r="R474" s="60" t="s">
        <v>111</v>
      </c>
      <c r="S474" s="60"/>
      <c r="T474" s="83"/>
      <c r="U474" s="60"/>
      <c r="V474" s="60" t="s">
        <v>111</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x14ac:dyDescent="0.15">
      <c r="C475" s="72"/>
      <c r="D475" s="72"/>
      <c r="E475" s="193"/>
      <c r="F475" s="84"/>
      <c r="G475" s="84"/>
      <c r="H475" s="84"/>
      <c r="I475" s="84"/>
      <c r="J475" s="84"/>
      <c r="K475" s="84"/>
      <c r="L475" s="84"/>
      <c r="M475" s="83"/>
      <c r="N475" s="60"/>
      <c r="O475" s="60"/>
      <c r="P475" s="84" t="s">
        <v>111</v>
      </c>
      <c r="Q475" s="60"/>
      <c r="R475" s="60" t="s">
        <v>111</v>
      </c>
      <c r="S475" s="60"/>
      <c r="T475" s="60"/>
      <c r="U475" s="60"/>
      <c r="V475" s="60" t="s">
        <v>111</v>
      </c>
      <c r="W475" s="72"/>
      <c r="X475" s="33" t="s">
        <v>111</v>
      </c>
      <c r="AQ475" s="69" t="s">
        <v>111</v>
      </c>
      <c r="AR475" s="69"/>
      <c r="AS475" s="69"/>
    </row>
    <row r="476" spans="2:45" ht="14.25" thickBot="1" x14ac:dyDescent="0.2">
      <c r="C476" s="40"/>
      <c r="D476" s="40"/>
      <c r="E476" s="192"/>
      <c r="F476" s="17"/>
      <c r="G476" s="17"/>
      <c r="H476" s="17"/>
      <c r="I476" s="182"/>
      <c r="J476" s="17"/>
      <c r="K476" s="17"/>
      <c r="L476" s="17"/>
      <c r="M476" s="17"/>
      <c r="N476" s="17"/>
      <c r="O476" s="17"/>
      <c r="P476" s="17" t="s">
        <v>111</v>
      </c>
      <c r="Q476" s="62"/>
      <c r="R476" s="17" t="s">
        <v>111</v>
      </c>
      <c r="S476" s="17"/>
      <c r="T476" s="62"/>
      <c r="U476" s="62"/>
      <c r="V476" s="17" t="s">
        <v>111</v>
      </c>
      <c r="W476" s="40"/>
      <c r="X476" s="33" t="s">
        <v>111</v>
      </c>
      <c r="AQ476" s="69" t="s">
        <v>111</v>
      </c>
      <c r="AR476" s="69"/>
      <c r="AS476" s="69"/>
    </row>
    <row r="477" spans="2:45" ht="18" customHeight="1" thickBot="1" x14ac:dyDescent="0.2">
      <c r="B477" s="33">
        <v>23</v>
      </c>
      <c r="C477" s="40"/>
      <c r="D477" s="42" t="s">
        <v>96</v>
      </c>
      <c r="E477" s="188" t="s">
        <v>119</v>
      </c>
      <c r="F477" s="268"/>
      <c r="G477" s="269"/>
      <c r="H477" s="270"/>
      <c r="I477" s="183"/>
      <c r="J477" s="15"/>
      <c r="K477" s="22"/>
      <c r="L477" s="15"/>
      <c r="M477" s="22"/>
      <c r="N477" s="15"/>
      <c r="O477" s="22"/>
      <c r="P477" s="196">
        <f>中間シート!D395</f>
        <v>0</v>
      </c>
      <c r="Q477" s="62"/>
      <c r="R477" s="196">
        <f>中間シート!G395</f>
        <v>0</v>
      </c>
      <c r="S477" s="62"/>
      <c r="T477" s="80" t="s">
        <v>62</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x14ac:dyDescent="0.2">
      <c r="C478" s="40"/>
      <c r="D478" s="40"/>
      <c r="E478" s="189"/>
      <c r="F478" s="17"/>
      <c r="G478" s="17"/>
      <c r="H478" s="17"/>
      <c r="I478" s="182"/>
      <c r="J478" s="23"/>
      <c r="K478" s="23"/>
      <c r="L478" s="23"/>
      <c r="M478" s="23"/>
      <c r="N478" s="23"/>
      <c r="O478" s="23"/>
      <c r="P478" s="62" t="s">
        <v>111</v>
      </c>
      <c r="Q478" s="17"/>
      <c r="R478" s="62" t="s">
        <v>111</v>
      </c>
      <c r="S478" s="62"/>
      <c r="T478" s="17"/>
      <c r="U478" s="62"/>
      <c r="V478" s="62" t="s">
        <v>111</v>
      </c>
      <c r="W478" s="40"/>
      <c r="X478" s="33" t="s">
        <v>111</v>
      </c>
      <c r="AQ478" s="69" t="s">
        <v>111</v>
      </c>
      <c r="AR478" s="69"/>
      <c r="AS478" s="69"/>
    </row>
    <row r="479" spans="2:45" ht="18" customHeight="1" thickBot="1" x14ac:dyDescent="0.2">
      <c r="B479" s="33">
        <v>23</v>
      </c>
      <c r="C479" s="40"/>
      <c r="D479" s="40"/>
      <c r="E479" s="188" t="s">
        <v>120</v>
      </c>
      <c r="F479" s="268"/>
      <c r="G479" s="269"/>
      <c r="H479" s="270"/>
      <c r="I479" s="183"/>
      <c r="J479" s="15"/>
      <c r="K479" s="22"/>
      <c r="L479" s="15"/>
      <c r="M479" s="22"/>
      <c r="N479" s="15"/>
      <c r="O479" s="22"/>
      <c r="P479" s="62" t="s">
        <v>111</v>
      </c>
      <c r="Q479" s="62"/>
      <c r="R479" s="62" t="s">
        <v>111</v>
      </c>
      <c r="S479" s="62"/>
      <c r="T479" s="17"/>
      <c r="U479" s="62"/>
      <c r="V479" s="62" t="s">
        <v>111</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x14ac:dyDescent="0.2">
      <c r="C480" s="40"/>
      <c r="D480" s="40"/>
      <c r="E480" s="189"/>
      <c r="F480" s="17"/>
      <c r="G480" s="17"/>
      <c r="H480" s="17"/>
      <c r="I480" s="182"/>
      <c r="J480" s="23"/>
      <c r="K480" s="23"/>
      <c r="L480" s="23"/>
      <c r="M480" s="23"/>
      <c r="N480" s="23"/>
      <c r="O480" s="23"/>
      <c r="P480" s="62" t="s">
        <v>111</v>
      </c>
      <c r="Q480" s="17"/>
      <c r="R480" s="62" t="s">
        <v>111</v>
      </c>
      <c r="S480" s="62"/>
      <c r="T480" s="17"/>
      <c r="U480" s="62"/>
      <c r="V480" s="62" t="s">
        <v>111</v>
      </c>
      <c r="W480" s="40"/>
      <c r="X480" s="33" t="s">
        <v>111</v>
      </c>
      <c r="AQ480" s="16" t="s">
        <v>111</v>
      </c>
      <c r="AR480" s="69"/>
      <c r="AS480" s="69"/>
    </row>
    <row r="481" spans="2:45" ht="18" customHeight="1" thickBot="1" x14ac:dyDescent="0.2">
      <c r="B481" s="33">
        <v>23</v>
      </c>
      <c r="C481" s="40"/>
      <c r="D481" s="40"/>
      <c r="E481" s="188" t="s">
        <v>121</v>
      </c>
      <c r="F481" s="268"/>
      <c r="G481" s="269"/>
      <c r="H481" s="270"/>
      <c r="I481" s="183"/>
      <c r="J481" s="15"/>
      <c r="K481" s="22"/>
      <c r="L481" s="15"/>
      <c r="M481" s="22"/>
      <c r="N481" s="15"/>
      <c r="O481" s="22"/>
      <c r="P481" s="62" t="s">
        <v>111</v>
      </c>
      <c r="Q481" s="62"/>
      <c r="R481" s="62" t="s">
        <v>111</v>
      </c>
      <c r="S481" s="62"/>
      <c r="T481" s="17"/>
      <c r="U481" s="62"/>
      <c r="V481" s="62" t="s">
        <v>111</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x14ac:dyDescent="0.15">
      <c r="C482" s="40"/>
      <c r="D482" s="40"/>
      <c r="E482" s="45"/>
      <c r="F482" s="23"/>
      <c r="G482" s="23"/>
      <c r="H482" s="23"/>
      <c r="I482" s="23"/>
      <c r="J482" s="23"/>
      <c r="K482" s="23"/>
      <c r="L482" s="23"/>
      <c r="M482" s="17"/>
      <c r="N482" s="62"/>
      <c r="O482" s="62"/>
      <c r="P482" s="23" t="s">
        <v>111</v>
      </c>
      <c r="Q482" s="62"/>
      <c r="R482" s="62" t="s">
        <v>111</v>
      </c>
      <c r="S482" s="62"/>
      <c r="T482" s="62"/>
      <c r="U482" s="62"/>
      <c r="V482" s="62" t="s">
        <v>111</v>
      </c>
      <c r="W482" s="40"/>
      <c r="X482" s="33" t="s">
        <v>111</v>
      </c>
      <c r="AQ482" s="69" t="s">
        <v>111</v>
      </c>
      <c r="AR482" s="69"/>
      <c r="AS482" s="69"/>
    </row>
    <row r="483" spans="2:45" ht="14.25" thickBot="1" x14ac:dyDescent="0.2">
      <c r="C483" s="72"/>
      <c r="D483" s="72"/>
      <c r="E483" s="193"/>
      <c r="F483" s="72"/>
      <c r="G483" s="72"/>
      <c r="H483" s="72"/>
      <c r="I483" s="185"/>
      <c r="J483" s="72"/>
      <c r="K483" s="72"/>
      <c r="L483" s="72"/>
      <c r="M483" s="72"/>
      <c r="N483" s="72"/>
      <c r="O483" s="72"/>
      <c r="P483" s="72" t="s">
        <v>111</v>
      </c>
      <c r="Q483" s="72"/>
      <c r="R483" s="72" t="s">
        <v>111</v>
      </c>
      <c r="S483" s="72"/>
      <c r="T483" s="72"/>
      <c r="U483" s="72"/>
      <c r="V483" s="72" t="s">
        <v>111</v>
      </c>
      <c r="W483" s="72"/>
      <c r="X483" s="33" t="s">
        <v>111</v>
      </c>
      <c r="AQ483" s="69" t="s">
        <v>111</v>
      </c>
      <c r="AR483" s="69"/>
      <c r="AS483" s="69"/>
    </row>
    <row r="484" spans="2:45" ht="18" customHeight="1" thickBot="1" x14ac:dyDescent="0.2">
      <c r="B484" s="33">
        <v>24</v>
      </c>
      <c r="C484" s="72"/>
      <c r="D484" s="74" t="s">
        <v>97</v>
      </c>
      <c r="E484" s="190" t="s">
        <v>119</v>
      </c>
      <c r="F484" s="268"/>
      <c r="G484" s="269"/>
      <c r="H484" s="270"/>
      <c r="I484" s="186"/>
      <c r="J484" s="15"/>
      <c r="K484" s="81"/>
      <c r="L484" s="15"/>
      <c r="M484" s="81"/>
      <c r="N484" s="15"/>
      <c r="O484" s="81"/>
      <c r="P484" s="196">
        <f>中間シート!D396</f>
        <v>0</v>
      </c>
      <c r="Q484" s="60"/>
      <c r="R484" s="196">
        <f>中間シート!G396</f>
        <v>0</v>
      </c>
      <c r="S484" s="60"/>
      <c r="T484" s="82" t="s">
        <v>62</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x14ac:dyDescent="0.2">
      <c r="C485" s="72"/>
      <c r="D485" s="72"/>
      <c r="E485" s="191"/>
      <c r="F485" s="83"/>
      <c r="G485" s="83"/>
      <c r="H485" s="83"/>
      <c r="I485" s="187"/>
      <c r="J485" s="84"/>
      <c r="K485" s="84"/>
      <c r="L485" s="84"/>
      <c r="M485" s="84"/>
      <c r="N485" s="84"/>
      <c r="O485" s="84"/>
      <c r="P485" s="60" t="s">
        <v>111</v>
      </c>
      <c r="Q485" s="83"/>
      <c r="R485" s="60" t="s">
        <v>111</v>
      </c>
      <c r="S485" s="60"/>
      <c r="T485" s="83"/>
      <c r="U485" s="60"/>
      <c r="V485" s="60" t="s">
        <v>111</v>
      </c>
      <c r="W485" s="72"/>
      <c r="X485" s="33" t="s">
        <v>111</v>
      </c>
      <c r="AQ485" s="69" t="s">
        <v>111</v>
      </c>
      <c r="AR485" s="69"/>
      <c r="AS485" s="69"/>
    </row>
    <row r="486" spans="2:45" ht="18" customHeight="1" thickBot="1" x14ac:dyDescent="0.2">
      <c r="B486" s="33">
        <v>24</v>
      </c>
      <c r="C486" s="72"/>
      <c r="D486" s="72"/>
      <c r="E486" s="190" t="s">
        <v>120</v>
      </c>
      <c r="F486" s="268"/>
      <c r="G486" s="269"/>
      <c r="H486" s="270"/>
      <c r="I486" s="186"/>
      <c r="J486" s="15"/>
      <c r="K486" s="81"/>
      <c r="L486" s="15"/>
      <c r="M486" s="81"/>
      <c r="N486" s="15"/>
      <c r="O486" s="81"/>
      <c r="P486" s="60" t="s">
        <v>111</v>
      </c>
      <c r="Q486" s="60"/>
      <c r="R486" s="60" t="s">
        <v>111</v>
      </c>
      <c r="S486" s="60"/>
      <c r="T486" s="83"/>
      <c r="U486" s="60"/>
      <c r="V486" s="60" t="s">
        <v>111</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x14ac:dyDescent="0.2">
      <c r="C487" s="72"/>
      <c r="D487" s="72"/>
      <c r="E487" s="191"/>
      <c r="F487" s="83"/>
      <c r="G487" s="83"/>
      <c r="H487" s="83"/>
      <c r="I487" s="187"/>
      <c r="J487" s="84"/>
      <c r="K487" s="84"/>
      <c r="L487" s="84"/>
      <c r="M487" s="84"/>
      <c r="N487" s="84"/>
      <c r="O487" s="84"/>
      <c r="P487" s="60" t="s">
        <v>111</v>
      </c>
      <c r="Q487" s="83"/>
      <c r="R487" s="60" t="s">
        <v>111</v>
      </c>
      <c r="S487" s="60"/>
      <c r="T487" s="83"/>
      <c r="U487" s="60"/>
      <c r="V487" s="60" t="s">
        <v>111</v>
      </c>
      <c r="W487" s="72"/>
      <c r="X487" s="33" t="s">
        <v>111</v>
      </c>
      <c r="AQ487" s="16" t="s">
        <v>111</v>
      </c>
      <c r="AR487" s="69"/>
      <c r="AS487" s="69"/>
    </row>
    <row r="488" spans="2:45" ht="18" customHeight="1" thickBot="1" x14ac:dyDescent="0.2">
      <c r="B488" s="33">
        <v>24</v>
      </c>
      <c r="C488" s="72"/>
      <c r="D488" s="72"/>
      <c r="E488" s="190" t="s">
        <v>121</v>
      </c>
      <c r="F488" s="268"/>
      <c r="G488" s="269"/>
      <c r="H488" s="270"/>
      <c r="I488" s="186"/>
      <c r="J488" s="15"/>
      <c r="K488" s="81"/>
      <c r="L488" s="15"/>
      <c r="M488" s="81"/>
      <c r="N488" s="15"/>
      <c r="O488" s="81"/>
      <c r="P488" s="60" t="s">
        <v>111</v>
      </c>
      <c r="Q488" s="60"/>
      <c r="R488" s="60" t="s">
        <v>111</v>
      </c>
      <c r="S488" s="60"/>
      <c r="T488" s="83"/>
      <c r="U488" s="60"/>
      <c r="V488" s="60" t="s">
        <v>111</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x14ac:dyDescent="0.15">
      <c r="C489" s="72"/>
      <c r="D489" s="72"/>
      <c r="E489" s="193"/>
      <c r="F489" s="84"/>
      <c r="G489" s="84"/>
      <c r="H489" s="84"/>
      <c r="I489" s="84"/>
      <c r="J489" s="84"/>
      <c r="K489" s="84"/>
      <c r="L489" s="84"/>
      <c r="M489" s="83"/>
      <c r="N489" s="60"/>
      <c r="O489" s="60"/>
      <c r="P489" s="84" t="s">
        <v>111</v>
      </c>
      <c r="Q489" s="60"/>
      <c r="R489" s="60" t="s">
        <v>111</v>
      </c>
      <c r="S489" s="60"/>
      <c r="T489" s="60"/>
      <c r="U489" s="60"/>
      <c r="V489" s="60" t="s">
        <v>111</v>
      </c>
      <c r="W489" s="72"/>
      <c r="X489" s="33" t="s">
        <v>111</v>
      </c>
      <c r="AQ489" s="69" t="s">
        <v>111</v>
      </c>
      <c r="AR489" s="69"/>
      <c r="AS489" s="69"/>
    </row>
    <row r="490" spans="2:45" ht="14.25" thickBot="1" x14ac:dyDescent="0.2">
      <c r="C490" s="40"/>
      <c r="D490" s="40"/>
      <c r="E490" s="192"/>
      <c r="F490" s="17"/>
      <c r="G490" s="17"/>
      <c r="H490" s="17"/>
      <c r="I490" s="182"/>
      <c r="J490" s="17"/>
      <c r="K490" s="17"/>
      <c r="L490" s="17"/>
      <c r="M490" s="17"/>
      <c r="N490" s="17"/>
      <c r="O490" s="17"/>
      <c r="P490" s="17" t="s">
        <v>111</v>
      </c>
      <c r="Q490" s="62"/>
      <c r="R490" s="17" t="s">
        <v>111</v>
      </c>
      <c r="S490" s="17"/>
      <c r="T490" s="62"/>
      <c r="U490" s="62"/>
      <c r="V490" s="17" t="s">
        <v>111</v>
      </c>
      <c r="W490" s="40"/>
      <c r="X490" s="33" t="s">
        <v>111</v>
      </c>
      <c r="AQ490" s="69" t="s">
        <v>111</v>
      </c>
      <c r="AR490" s="69"/>
      <c r="AS490" s="69"/>
    </row>
    <row r="491" spans="2:45" ht="18" customHeight="1" thickBot="1" x14ac:dyDescent="0.2">
      <c r="B491" s="33">
        <v>25</v>
      </c>
      <c r="C491" s="40"/>
      <c r="D491" s="42" t="s">
        <v>98</v>
      </c>
      <c r="E491" s="188" t="s">
        <v>119</v>
      </c>
      <c r="F491" s="268"/>
      <c r="G491" s="269"/>
      <c r="H491" s="270"/>
      <c r="I491" s="183"/>
      <c r="J491" s="15"/>
      <c r="K491" s="22"/>
      <c r="L491" s="15"/>
      <c r="M491" s="22"/>
      <c r="N491" s="15"/>
      <c r="O491" s="22"/>
      <c r="P491" s="196">
        <f>中間シート!D397</f>
        <v>0</v>
      </c>
      <c r="Q491" s="62"/>
      <c r="R491" s="196">
        <f>中間シート!G397</f>
        <v>0</v>
      </c>
      <c r="S491" s="62"/>
      <c r="T491" s="80" t="s">
        <v>62</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x14ac:dyDescent="0.2">
      <c r="C492" s="40"/>
      <c r="D492" s="40"/>
      <c r="E492" s="189"/>
      <c r="F492" s="17"/>
      <c r="G492" s="17"/>
      <c r="H492" s="17"/>
      <c r="I492" s="182"/>
      <c r="J492" s="23"/>
      <c r="K492" s="23"/>
      <c r="L492" s="23"/>
      <c r="M492" s="23"/>
      <c r="N492" s="23"/>
      <c r="O492" s="23"/>
      <c r="P492" s="62" t="s">
        <v>111</v>
      </c>
      <c r="Q492" s="17"/>
      <c r="R492" s="62" t="s">
        <v>111</v>
      </c>
      <c r="S492" s="62"/>
      <c r="T492" s="17"/>
      <c r="U492" s="62"/>
      <c r="V492" s="62" t="s">
        <v>111</v>
      </c>
      <c r="W492" s="40"/>
      <c r="X492" s="33" t="s">
        <v>111</v>
      </c>
      <c r="AQ492" s="69" t="s">
        <v>111</v>
      </c>
      <c r="AR492" s="69"/>
      <c r="AS492" s="69"/>
    </row>
    <row r="493" spans="2:45" ht="18" customHeight="1" thickBot="1" x14ac:dyDescent="0.2">
      <c r="B493" s="33">
        <v>25</v>
      </c>
      <c r="C493" s="40"/>
      <c r="D493" s="40"/>
      <c r="E493" s="188" t="s">
        <v>120</v>
      </c>
      <c r="F493" s="268"/>
      <c r="G493" s="269"/>
      <c r="H493" s="270"/>
      <c r="I493" s="183"/>
      <c r="J493" s="15"/>
      <c r="K493" s="22"/>
      <c r="L493" s="15"/>
      <c r="M493" s="22"/>
      <c r="N493" s="15"/>
      <c r="O493" s="22"/>
      <c r="P493" s="62" t="s">
        <v>111</v>
      </c>
      <c r="Q493" s="62"/>
      <c r="R493" s="62" t="s">
        <v>111</v>
      </c>
      <c r="S493" s="62"/>
      <c r="T493" s="17"/>
      <c r="U493" s="62"/>
      <c r="V493" s="62" t="s">
        <v>111</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x14ac:dyDescent="0.2">
      <c r="C494" s="40"/>
      <c r="D494" s="40"/>
      <c r="E494" s="189"/>
      <c r="F494" s="17"/>
      <c r="G494" s="17"/>
      <c r="H494" s="17"/>
      <c r="I494" s="182"/>
      <c r="J494" s="23"/>
      <c r="K494" s="23"/>
      <c r="L494" s="23"/>
      <c r="M494" s="23"/>
      <c r="N494" s="23"/>
      <c r="O494" s="23"/>
      <c r="P494" s="62" t="s">
        <v>111</v>
      </c>
      <c r="Q494" s="17"/>
      <c r="R494" s="62" t="s">
        <v>111</v>
      </c>
      <c r="S494" s="62"/>
      <c r="T494" s="17"/>
      <c r="U494" s="62"/>
      <c r="V494" s="62" t="s">
        <v>111</v>
      </c>
      <c r="W494" s="40"/>
      <c r="X494" s="33" t="s">
        <v>111</v>
      </c>
      <c r="AQ494" s="16" t="s">
        <v>111</v>
      </c>
      <c r="AR494" s="69"/>
      <c r="AS494" s="69"/>
    </row>
    <row r="495" spans="2:45" ht="18" customHeight="1" thickBot="1" x14ac:dyDescent="0.2">
      <c r="B495" s="33">
        <v>25</v>
      </c>
      <c r="C495" s="40"/>
      <c r="D495" s="40"/>
      <c r="E495" s="188" t="s">
        <v>121</v>
      </c>
      <c r="F495" s="268"/>
      <c r="G495" s="269"/>
      <c r="H495" s="270"/>
      <c r="I495" s="183"/>
      <c r="J495" s="15"/>
      <c r="K495" s="22"/>
      <c r="L495" s="15"/>
      <c r="M495" s="22"/>
      <c r="N495" s="15"/>
      <c r="O495" s="22"/>
      <c r="P495" s="62" t="s">
        <v>111</v>
      </c>
      <c r="Q495" s="62"/>
      <c r="R495" s="62" t="s">
        <v>111</v>
      </c>
      <c r="S495" s="62"/>
      <c r="T495" s="17"/>
      <c r="U495" s="62"/>
      <c r="V495" s="62" t="s">
        <v>111</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x14ac:dyDescent="0.15">
      <c r="C496" s="40"/>
      <c r="D496" s="40"/>
      <c r="E496" s="45"/>
      <c r="F496" s="23"/>
      <c r="G496" s="23"/>
      <c r="H496" s="23"/>
      <c r="I496" s="23"/>
      <c r="J496" s="23"/>
      <c r="K496" s="23"/>
      <c r="L496" s="23"/>
      <c r="M496" s="17"/>
      <c r="N496" s="62"/>
      <c r="O496" s="62"/>
      <c r="P496" s="23" t="s">
        <v>111</v>
      </c>
      <c r="Q496" s="62"/>
      <c r="R496" s="62" t="s">
        <v>111</v>
      </c>
      <c r="S496" s="62"/>
      <c r="T496" s="62"/>
      <c r="U496" s="62"/>
      <c r="V496" s="62" t="s">
        <v>111</v>
      </c>
      <c r="W496" s="40"/>
      <c r="X496" s="33" t="s">
        <v>111</v>
      </c>
      <c r="AQ496" s="69" t="s">
        <v>111</v>
      </c>
      <c r="AR496" s="69"/>
      <c r="AS496" s="69"/>
    </row>
    <row r="497" spans="2:45" ht="14.25" thickBot="1" x14ac:dyDescent="0.2">
      <c r="C497" s="72"/>
      <c r="D497" s="72"/>
      <c r="E497" s="193"/>
      <c r="F497" s="72"/>
      <c r="G497" s="72"/>
      <c r="H497" s="72"/>
      <c r="I497" s="185"/>
      <c r="J497" s="72"/>
      <c r="K497" s="72"/>
      <c r="L497" s="72"/>
      <c r="M497" s="72"/>
      <c r="N497" s="72"/>
      <c r="O497" s="72"/>
      <c r="P497" s="72" t="s">
        <v>111</v>
      </c>
      <c r="Q497" s="72"/>
      <c r="R497" s="72" t="s">
        <v>111</v>
      </c>
      <c r="S497" s="72"/>
      <c r="T497" s="72"/>
      <c r="U497" s="72"/>
      <c r="V497" s="72" t="s">
        <v>111</v>
      </c>
      <c r="W497" s="72"/>
      <c r="X497" s="33" t="s">
        <v>111</v>
      </c>
      <c r="AQ497" s="69" t="s">
        <v>111</v>
      </c>
      <c r="AR497" s="69"/>
      <c r="AS497" s="69"/>
    </row>
    <row r="498" spans="2:45" ht="18" customHeight="1" thickBot="1" x14ac:dyDescent="0.2">
      <c r="B498" s="33">
        <v>26</v>
      </c>
      <c r="C498" s="72"/>
      <c r="D498" s="74" t="s">
        <v>99</v>
      </c>
      <c r="E498" s="190" t="s">
        <v>119</v>
      </c>
      <c r="F498" s="268"/>
      <c r="G498" s="269"/>
      <c r="H498" s="270"/>
      <c r="I498" s="186"/>
      <c r="J498" s="15"/>
      <c r="K498" s="81"/>
      <c r="L498" s="15"/>
      <c r="M498" s="81"/>
      <c r="N498" s="15"/>
      <c r="O498" s="81"/>
      <c r="P498" s="196">
        <f>中間シート!D398</f>
        <v>0</v>
      </c>
      <c r="Q498" s="60"/>
      <c r="R498" s="196">
        <f>中間シート!G398</f>
        <v>0</v>
      </c>
      <c r="S498" s="60"/>
      <c r="T498" s="82" t="s">
        <v>62</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x14ac:dyDescent="0.2">
      <c r="C499" s="72"/>
      <c r="D499" s="72"/>
      <c r="E499" s="191"/>
      <c r="F499" s="83"/>
      <c r="G499" s="83"/>
      <c r="H499" s="83"/>
      <c r="I499" s="187"/>
      <c r="J499" s="84"/>
      <c r="K499" s="84"/>
      <c r="L499" s="84"/>
      <c r="M499" s="84"/>
      <c r="N499" s="84"/>
      <c r="O499" s="84"/>
      <c r="P499" s="60" t="s">
        <v>111</v>
      </c>
      <c r="Q499" s="83"/>
      <c r="R499" s="60" t="s">
        <v>111</v>
      </c>
      <c r="S499" s="60"/>
      <c r="T499" s="83"/>
      <c r="U499" s="60"/>
      <c r="V499" s="60" t="s">
        <v>111</v>
      </c>
      <c r="W499" s="72"/>
      <c r="X499" s="33" t="s">
        <v>111</v>
      </c>
      <c r="AQ499" s="69" t="s">
        <v>111</v>
      </c>
      <c r="AR499" s="69"/>
      <c r="AS499" s="69"/>
    </row>
    <row r="500" spans="2:45" ht="18" customHeight="1" thickBot="1" x14ac:dyDescent="0.2">
      <c r="B500" s="33">
        <v>26</v>
      </c>
      <c r="C500" s="72"/>
      <c r="D500" s="72"/>
      <c r="E500" s="190" t="s">
        <v>120</v>
      </c>
      <c r="F500" s="268"/>
      <c r="G500" s="269"/>
      <c r="H500" s="270"/>
      <c r="I500" s="186"/>
      <c r="J500" s="15"/>
      <c r="K500" s="81"/>
      <c r="L500" s="15"/>
      <c r="M500" s="81"/>
      <c r="N500" s="15"/>
      <c r="O500" s="81"/>
      <c r="P500" s="60" t="s">
        <v>111</v>
      </c>
      <c r="Q500" s="60"/>
      <c r="R500" s="60" t="s">
        <v>111</v>
      </c>
      <c r="S500" s="60"/>
      <c r="T500" s="83"/>
      <c r="U500" s="60"/>
      <c r="V500" s="60" t="s">
        <v>111</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x14ac:dyDescent="0.2">
      <c r="C501" s="72"/>
      <c r="D501" s="72"/>
      <c r="E501" s="191"/>
      <c r="F501" s="83"/>
      <c r="G501" s="83"/>
      <c r="H501" s="83"/>
      <c r="I501" s="187"/>
      <c r="J501" s="84"/>
      <c r="K501" s="84"/>
      <c r="L501" s="84"/>
      <c r="M501" s="84"/>
      <c r="N501" s="84"/>
      <c r="O501" s="84"/>
      <c r="P501" s="60" t="s">
        <v>111</v>
      </c>
      <c r="Q501" s="83"/>
      <c r="R501" s="60" t="s">
        <v>111</v>
      </c>
      <c r="S501" s="60"/>
      <c r="T501" s="83"/>
      <c r="U501" s="60"/>
      <c r="V501" s="60" t="s">
        <v>111</v>
      </c>
      <c r="W501" s="72"/>
      <c r="X501" s="33" t="s">
        <v>111</v>
      </c>
      <c r="AQ501" s="16" t="s">
        <v>111</v>
      </c>
      <c r="AR501" s="69"/>
      <c r="AS501" s="69"/>
    </row>
    <row r="502" spans="2:45" ht="18" customHeight="1" thickBot="1" x14ac:dyDescent="0.2">
      <c r="B502" s="33">
        <v>26</v>
      </c>
      <c r="C502" s="72"/>
      <c r="D502" s="72"/>
      <c r="E502" s="190" t="s">
        <v>121</v>
      </c>
      <c r="F502" s="268"/>
      <c r="G502" s="269"/>
      <c r="H502" s="270"/>
      <c r="I502" s="186"/>
      <c r="J502" s="15"/>
      <c r="K502" s="81"/>
      <c r="L502" s="15"/>
      <c r="M502" s="81"/>
      <c r="N502" s="15"/>
      <c r="O502" s="81"/>
      <c r="P502" s="60" t="s">
        <v>111</v>
      </c>
      <c r="Q502" s="60"/>
      <c r="R502" s="60" t="s">
        <v>111</v>
      </c>
      <c r="S502" s="60"/>
      <c r="T502" s="83"/>
      <c r="U502" s="60"/>
      <c r="V502" s="60" t="s">
        <v>111</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x14ac:dyDescent="0.15">
      <c r="C503" s="72"/>
      <c r="D503" s="72"/>
      <c r="E503" s="193"/>
      <c r="F503" s="84"/>
      <c r="G503" s="84"/>
      <c r="H503" s="84"/>
      <c r="I503" s="84"/>
      <c r="J503" s="84"/>
      <c r="K503" s="84"/>
      <c r="L503" s="84"/>
      <c r="M503" s="83"/>
      <c r="N503" s="60"/>
      <c r="O503" s="60"/>
      <c r="P503" s="84" t="s">
        <v>111</v>
      </c>
      <c r="Q503" s="60"/>
      <c r="R503" s="60" t="s">
        <v>111</v>
      </c>
      <c r="S503" s="60"/>
      <c r="T503" s="60"/>
      <c r="U503" s="60"/>
      <c r="V503" s="60" t="s">
        <v>111</v>
      </c>
      <c r="W503" s="72"/>
      <c r="X503" s="33" t="s">
        <v>111</v>
      </c>
      <c r="AQ503" s="69" t="s">
        <v>111</v>
      </c>
      <c r="AR503" s="69"/>
      <c r="AS503" s="69"/>
    </row>
    <row r="504" spans="2:45" ht="14.25" thickBot="1" x14ac:dyDescent="0.2">
      <c r="C504" s="40"/>
      <c r="D504" s="40"/>
      <c r="E504" s="192"/>
      <c r="F504" s="17"/>
      <c r="G504" s="17"/>
      <c r="H504" s="17"/>
      <c r="I504" s="182"/>
      <c r="J504" s="17"/>
      <c r="K504" s="17"/>
      <c r="L504" s="17"/>
      <c r="M504" s="17"/>
      <c r="N504" s="17"/>
      <c r="O504" s="17"/>
      <c r="P504" s="17" t="s">
        <v>111</v>
      </c>
      <c r="Q504" s="62"/>
      <c r="R504" s="17" t="s">
        <v>111</v>
      </c>
      <c r="S504" s="17"/>
      <c r="T504" s="62"/>
      <c r="U504" s="62"/>
      <c r="V504" s="17" t="s">
        <v>111</v>
      </c>
      <c r="W504" s="40"/>
      <c r="X504" s="33" t="s">
        <v>111</v>
      </c>
      <c r="AQ504" s="69" t="s">
        <v>111</v>
      </c>
      <c r="AR504" s="69"/>
      <c r="AS504" s="69"/>
    </row>
    <row r="505" spans="2:45" ht="18" customHeight="1" thickBot="1" x14ac:dyDescent="0.2">
      <c r="B505" s="33">
        <v>27</v>
      </c>
      <c r="C505" s="40"/>
      <c r="D505" s="42" t="s">
        <v>100</v>
      </c>
      <c r="E505" s="188" t="s">
        <v>119</v>
      </c>
      <c r="F505" s="268"/>
      <c r="G505" s="269"/>
      <c r="H505" s="270"/>
      <c r="I505" s="183"/>
      <c r="J505" s="15"/>
      <c r="K505" s="22"/>
      <c r="L505" s="15"/>
      <c r="M505" s="22"/>
      <c r="N505" s="15"/>
      <c r="O505" s="22"/>
      <c r="P505" s="196">
        <f>中間シート!D399</f>
        <v>0</v>
      </c>
      <c r="Q505" s="62"/>
      <c r="R505" s="196">
        <f>中間シート!G399</f>
        <v>0</v>
      </c>
      <c r="S505" s="62"/>
      <c r="T505" s="80" t="s">
        <v>62</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x14ac:dyDescent="0.2">
      <c r="C506" s="40"/>
      <c r="D506" s="40"/>
      <c r="E506" s="189"/>
      <c r="F506" s="17"/>
      <c r="G506" s="17"/>
      <c r="H506" s="17"/>
      <c r="I506" s="182"/>
      <c r="J506" s="23"/>
      <c r="K506" s="23"/>
      <c r="L506" s="23"/>
      <c r="M506" s="23"/>
      <c r="N506" s="23"/>
      <c r="O506" s="23"/>
      <c r="P506" s="62" t="s">
        <v>111</v>
      </c>
      <c r="Q506" s="17"/>
      <c r="R506" s="62" t="s">
        <v>111</v>
      </c>
      <c r="S506" s="62"/>
      <c r="T506" s="17"/>
      <c r="U506" s="62"/>
      <c r="V506" s="62" t="s">
        <v>111</v>
      </c>
      <c r="W506" s="40"/>
      <c r="X506" s="33" t="s">
        <v>111</v>
      </c>
      <c r="AQ506" s="69" t="s">
        <v>111</v>
      </c>
      <c r="AR506" s="69"/>
      <c r="AS506" s="69"/>
    </row>
    <row r="507" spans="2:45" ht="18" customHeight="1" thickBot="1" x14ac:dyDescent="0.2">
      <c r="B507" s="33">
        <v>27</v>
      </c>
      <c r="C507" s="40"/>
      <c r="D507" s="40"/>
      <c r="E507" s="188" t="s">
        <v>120</v>
      </c>
      <c r="F507" s="268"/>
      <c r="G507" s="269"/>
      <c r="H507" s="270"/>
      <c r="I507" s="183"/>
      <c r="J507" s="15"/>
      <c r="K507" s="22"/>
      <c r="L507" s="15"/>
      <c r="M507" s="22"/>
      <c r="N507" s="15"/>
      <c r="O507" s="22"/>
      <c r="P507" s="62" t="s">
        <v>111</v>
      </c>
      <c r="Q507" s="62"/>
      <c r="R507" s="62" t="s">
        <v>111</v>
      </c>
      <c r="S507" s="62"/>
      <c r="T507" s="17"/>
      <c r="U507" s="62"/>
      <c r="V507" s="62" t="s">
        <v>111</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x14ac:dyDescent="0.2">
      <c r="C508" s="40"/>
      <c r="D508" s="40"/>
      <c r="E508" s="189"/>
      <c r="F508" s="17"/>
      <c r="G508" s="17"/>
      <c r="H508" s="17"/>
      <c r="I508" s="182"/>
      <c r="J508" s="23"/>
      <c r="K508" s="23"/>
      <c r="L508" s="23"/>
      <c r="M508" s="23"/>
      <c r="N508" s="23"/>
      <c r="O508" s="23"/>
      <c r="P508" s="62" t="s">
        <v>111</v>
      </c>
      <c r="Q508" s="17"/>
      <c r="R508" s="62" t="s">
        <v>111</v>
      </c>
      <c r="S508" s="62"/>
      <c r="T508" s="17"/>
      <c r="U508" s="62"/>
      <c r="V508" s="62" t="s">
        <v>111</v>
      </c>
      <c r="W508" s="40"/>
      <c r="X508" s="33" t="s">
        <v>111</v>
      </c>
      <c r="AQ508" s="16" t="s">
        <v>111</v>
      </c>
      <c r="AR508" s="69"/>
      <c r="AS508" s="69"/>
    </row>
    <row r="509" spans="2:45" ht="18" customHeight="1" thickBot="1" x14ac:dyDescent="0.2">
      <c r="B509" s="33">
        <v>27</v>
      </c>
      <c r="C509" s="40"/>
      <c r="D509" s="40"/>
      <c r="E509" s="188" t="s">
        <v>121</v>
      </c>
      <c r="F509" s="268"/>
      <c r="G509" s="269"/>
      <c r="H509" s="270"/>
      <c r="I509" s="183"/>
      <c r="J509" s="15"/>
      <c r="K509" s="22"/>
      <c r="L509" s="15"/>
      <c r="M509" s="22"/>
      <c r="N509" s="15"/>
      <c r="O509" s="22"/>
      <c r="P509" s="62" t="s">
        <v>111</v>
      </c>
      <c r="Q509" s="62"/>
      <c r="R509" s="62" t="s">
        <v>111</v>
      </c>
      <c r="S509" s="62"/>
      <c r="T509" s="17"/>
      <c r="U509" s="62"/>
      <c r="V509" s="62" t="s">
        <v>111</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x14ac:dyDescent="0.15">
      <c r="C510" s="40"/>
      <c r="D510" s="40"/>
      <c r="E510" s="45"/>
      <c r="F510" s="23"/>
      <c r="G510" s="23"/>
      <c r="H510" s="23"/>
      <c r="I510" s="23"/>
      <c r="J510" s="23"/>
      <c r="K510" s="23"/>
      <c r="L510" s="23"/>
      <c r="M510" s="17"/>
      <c r="N510" s="62"/>
      <c r="O510" s="62"/>
      <c r="P510" s="23" t="s">
        <v>111</v>
      </c>
      <c r="Q510" s="62"/>
      <c r="R510" s="62" t="s">
        <v>111</v>
      </c>
      <c r="S510" s="62"/>
      <c r="T510" s="62"/>
      <c r="U510" s="62"/>
      <c r="V510" s="62" t="s">
        <v>111</v>
      </c>
      <c r="W510" s="40"/>
      <c r="X510" s="33" t="s">
        <v>111</v>
      </c>
      <c r="AQ510" s="69" t="s">
        <v>111</v>
      </c>
      <c r="AR510" s="69"/>
      <c r="AS510" s="69"/>
    </row>
    <row r="511" spans="2:45" ht="14.25" thickBot="1" x14ac:dyDescent="0.2">
      <c r="C511" s="72"/>
      <c r="D511" s="72"/>
      <c r="E511" s="193"/>
      <c r="F511" s="72"/>
      <c r="G511" s="72"/>
      <c r="H511" s="72"/>
      <c r="I511" s="185"/>
      <c r="J511" s="72"/>
      <c r="K511" s="72"/>
      <c r="L511" s="72"/>
      <c r="M511" s="72"/>
      <c r="N511" s="72"/>
      <c r="O511" s="72"/>
      <c r="P511" s="72" t="s">
        <v>111</v>
      </c>
      <c r="Q511" s="72"/>
      <c r="R511" s="72" t="s">
        <v>111</v>
      </c>
      <c r="S511" s="72"/>
      <c r="T511" s="72"/>
      <c r="U511" s="72"/>
      <c r="V511" s="72" t="s">
        <v>111</v>
      </c>
      <c r="W511" s="72"/>
      <c r="X511" s="33" t="s">
        <v>111</v>
      </c>
      <c r="AQ511" s="69" t="s">
        <v>111</v>
      </c>
      <c r="AR511" s="69"/>
      <c r="AS511" s="69"/>
    </row>
    <row r="512" spans="2:45" ht="18" customHeight="1" thickBot="1" x14ac:dyDescent="0.2">
      <c r="B512" s="33">
        <v>28</v>
      </c>
      <c r="C512" s="72"/>
      <c r="D512" s="74" t="s">
        <v>101</v>
      </c>
      <c r="E512" s="190" t="s">
        <v>119</v>
      </c>
      <c r="F512" s="268"/>
      <c r="G512" s="269"/>
      <c r="H512" s="270"/>
      <c r="I512" s="186"/>
      <c r="J512" s="15"/>
      <c r="K512" s="81"/>
      <c r="L512" s="15"/>
      <c r="M512" s="81"/>
      <c r="N512" s="15"/>
      <c r="O512" s="81"/>
      <c r="P512" s="196">
        <f>中間シート!D400</f>
        <v>0</v>
      </c>
      <c r="Q512" s="60"/>
      <c r="R512" s="196">
        <f>中間シート!G400</f>
        <v>0</v>
      </c>
      <c r="S512" s="60"/>
      <c r="T512" s="82" t="s">
        <v>62</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x14ac:dyDescent="0.2">
      <c r="C513" s="72"/>
      <c r="D513" s="72"/>
      <c r="E513" s="191"/>
      <c r="F513" s="83"/>
      <c r="G513" s="83"/>
      <c r="H513" s="83"/>
      <c r="I513" s="187"/>
      <c r="J513" s="84"/>
      <c r="K513" s="84"/>
      <c r="L513" s="84"/>
      <c r="M513" s="84"/>
      <c r="N513" s="84"/>
      <c r="O513" s="84"/>
      <c r="P513" s="60" t="s">
        <v>111</v>
      </c>
      <c r="Q513" s="83"/>
      <c r="R513" s="60" t="s">
        <v>111</v>
      </c>
      <c r="S513" s="60"/>
      <c r="T513" s="83"/>
      <c r="U513" s="60"/>
      <c r="V513" s="60" t="s">
        <v>111</v>
      </c>
      <c r="W513" s="72"/>
      <c r="X513" s="33" t="s">
        <v>111</v>
      </c>
      <c r="AQ513" s="69" t="s">
        <v>111</v>
      </c>
      <c r="AR513" s="69"/>
      <c r="AS513" s="69"/>
    </row>
    <row r="514" spans="2:45" ht="18" customHeight="1" thickBot="1" x14ac:dyDescent="0.2">
      <c r="B514" s="33">
        <v>28</v>
      </c>
      <c r="C514" s="72"/>
      <c r="D514" s="72"/>
      <c r="E514" s="190" t="s">
        <v>120</v>
      </c>
      <c r="F514" s="268"/>
      <c r="G514" s="269"/>
      <c r="H514" s="270"/>
      <c r="I514" s="186"/>
      <c r="J514" s="15"/>
      <c r="K514" s="81"/>
      <c r="L514" s="15"/>
      <c r="M514" s="81"/>
      <c r="N514" s="15"/>
      <c r="O514" s="81"/>
      <c r="P514" s="60" t="s">
        <v>111</v>
      </c>
      <c r="Q514" s="60"/>
      <c r="R514" s="60" t="s">
        <v>111</v>
      </c>
      <c r="S514" s="60"/>
      <c r="T514" s="83"/>
      <c r="U514" s="60"/>
      <c r="V514" s="60" t="s">
        <v>111</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x14ac:dyDescent="0.2">
      <c r="C515" s="72"/>
      <c r="D515" s="72"/>
      <c r="E515" s="191"/>
      <c r="F515" s="83"/>
      <c r="G515" s="83"/>
      <c r="H515" s="83"/>
      <c r="I515" s="187"/>
      <c r="J515" s="84"/>
      <c r="K515" s="84"/>
      <c r="L515" s="84"/>
      <c r="M515" s="84"/>
      <c r="N515" s="84"/>
      <c r="O515" s="84"/>
      <c r="P515" s="60" t="s">
        <v>111</v>
      </c>
      <c r="Q515" s="83"/>
      <c r="R515" s="60" t="s">
        <v>111</v>
      </c>
      <c r="S515" s="60"/>
      <c r="T515" s="83"/>
      <c r="U515" s="60"/>
      <c r="V515" s="60" t="s">
        <v>111</v>
      </c>
      <c r="W515" s="72"/>
      <c r="X515" s="33" t="s">
        <v>111</v>
      </c>
      <c r="AQ515" s="16" t="s">
        <v>111</v>
      </c>
      <c r="AR515" s="69"/>
      <c r="AS515" s="69"/>
    </row>
    <row r="516" spans="2:45" ht="18" customHeight="1" thickBot="1" x14ac:dyDescent="0.2">
      <c r="B516" s="33">
        <v>28</v>
      </c>
      <c r="C516" s="72"/>
      <c r="D516" s="72"/>
      <c r="E516" s="190" t="s">
        <v>121</v>
      </c>
      <c r="F516" s="268"/>
      <c r="G516" s="269"/>
      <c r="H516" s="270"/>
      <c r="I516" s="186"/>
      <c r="J516" s="15"/>
      <c r="K516" s="81"/>
      <c r="L516" s="15"/>
      <c r="M516" s="81"/>
      <c r="N516" s="15"/>
      <c r="O516" s="81"/>
      <c r="P516" s="60" t="s">
        <v>111</v>
      </c>
      <c r="Q516" s="60"/>
      <c r="R516" s="60" t="s">
        <v>111</v>
      </c>
      <c r="S516" s="60"/>
      <c r="T516" s="83"/>
      <c r="U516" s="60"/>
      <c r="V516" s="60" t="s">
        <v>111</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x14ac:dyDescent="0.15">
      <c r="C517" s="72"/>
      <c r="D517" s="72"/>
      <c r="E517" s="193"/>
      <c r="F517" s="84"/>
      <c r="G517" s="84"/>
      <c r="H517" s="84"/>
      <c r="I517" s="84"/>
      <c r="J517" s="84"/>
      <c r="K517" s="84"/>
      <c r="L517" s="84"/>
      <c r="M517" s="83"/>
      <c r="N517" s="60"/>
      <c r="O517" s="60"/>
      <c r="P517" s="84" t="s">
        <v>111</v>
      </c>
      <c r="Q517" s="60"/>
      <c r="R517" s="60" t="s">
        <v>111</v>
      </c>
      <c r="S517" s="60"/>
      <c r="T517" s="60"/>
      <c r="U517" s="60"/>
      <c r="V517" s="60" t="s">
        <v>111</v>
      </c>
      <c r="W517" s="72"/>
      <c r="X517" s="33" t="s">
        <v>111</v>
      </c>
      <c r="AQ517" s="69" t="s">
        <v>111</v>
      </c>
      <c r="AR517" s="69"/>
      <c r="AS517" s="69"/>
    </row>
    <row r="518" spans="2:45" ht="14.25" thickBot="1" x14ac:dyDescent="0.2">
      <c r="C518" s="40"/>
      <c r="D518" s="40"/>
      <c r="E518" s="192"/>
      <c r="F518" s="17"/>
      <c r="G518" s="17"/>
      <c r="H518" s="17"/>
      <c r="I518" s="182"/>
      <c r="J518" s="17"/>
      <c r="K518" s="17"/>
      <c r="L518" s="17"/>
      <c r="M518" s="17"/>
      <c r="N518" s="17"/>
      <c r="O518" s="17"/>
      <c r="P518" s="17" t="s">
        <v>111</v>
      </c>
      <c r="Q518" s="62"/>
      <c r="R518" s="17" t="s">
        <v>111</v>
      </c>
      <c r="S518" s="17"/>
      <c r="T518" s="62"/>
      <c r="U518" s="62"/>
      <c r="V518" s="17" t="s">
        <v>111</v>
      </c>
      <c r="W518" s="40"/>
      <c r="X518" s="33" t="s">
        <v>111</v>
      </c>
      <c r="AQ518" s="69" t="s">
        <v>111</v>
      </c>
      <c r="AR518" s="69"/>
      <c r="AS518" s="69"/>
    </row>
    <row r="519" spans="2:45" ht="18" customHeight="1" thickBot="1" x14ac:dyDescent="0.2">
      <c r="B519" s="33">
        <v>29</v>
      </c>
      <c r="C519" s="40"/>
      <c r="D519" s="42" t="s">
        <v>102</v>
      </c>
      <c r="E519" s="188" t="s">
        <v>119</v>
      </c>
      <c r="F519" s="268"/>
      <c r="G519" s="269"/>
      <c r="H519" s="270"/>
      <c r="I519" s="183"/>
      <c r="J519" s="15"/>
      <c r="K519" s="22"/>
      <c r="L519" s="15"/>
      <c r="M519" s="22"/>
      <c r="N519" s="15"/>
      <c r="O519" s="22"/>
      <c r="P519" s="196">
        <f>中間シート!D401</f>
        <v>0</v>
      </c>
      <c r="Q519" s="62"/>
      <c r="R519" s="196">
        <f>中間シート!G401</f>
        <v>0</v>
      </c>
      <c r="S519" s="62"/>
      <c r="T519" s="80" t="s">
        <v>62</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x14ac:dyDescent="0.2">
      <c r="C520" s="40"/>
      <c r="D520" s="40"/>
      <c r="E520" s="189"/>
      <c r="F520" s="17"/>
      <c r="G520" s="17"/>
      <c r="H520" s="17"/>
      <c r="I520" s="182"/>
      <c r="J520" s="23"/>
      <c r="K520" s="23"/>
      <c r="L520" s="23"/>
      <c r="M520" s="23"/>
      <c r="N520" s="23"/>
      <c r="O520" s="23"/>
      <c r="P520" s="62" t="s">
        <v>111</v>
      </c>
      <c r="Q520" s="17"/>
      <c r="R520" s="62" t="s">
        <v>111</v>
      </c>
      <c r="S520" s="62"/>
      <c r="T520" s="17"/>
      <c r="U520" s="62"/>
      <c r="V520" s="62" t="s">
        <v>111</v>
      </c>
      <c r="W520" s="40"/>
      <c r="X520" s="33" t="s">
        <v>111</v>
      </c>
      <c r="AQ520" s="69" t="s">
        <v>111</v>
      </c>
      <c r="AR520" s="69"/>
      <c r="AS520" s="69"/>
    </row>
    <row r="521" spans="2:45" ht="18" customHeight="1" thickBot="1" x14ac:dyDescent="0.2">
      <c r="B521" s="33">
        <v>29</v>
      </c>
      <c r="C521" s="40"/>
      <c r="D521" s="40"/>
      <c r="E521" s="188" t="s">
        <v>120</v>
      </c>
      <c r="F521" s="268"/>
      <c r="G521" s="269"/>
      <c r="H521" s="270"/>
      <c r="I521" s="183"/>
      <c r="J521" s="15"/>
      <c r="K521" s="22"/>
      <c r="L521" s="15"/>
      <c r="M521" s="22"/>
      <c r="N521" s="15"/>
      <c r="O521" s="22"/>
      <c r="P521" s="62" t="s">
        <v>111</v>
      </c>
      <c r="Q521" s="62"/>
      <c r="R521" s="62" t="s">
        <v>111</v>
      </c>
      <c r="S521" s="62"/>
      <c r="T521" s="17"/>
      <c r="U521" s="62"/>
      <c r="V521" s="62" t="s">
        <v>111</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x14ac:dyDescent="0.2">
      <c r="C522" s="40"/>
      <c r="D522" s="40"/>
      <c r="E522" s="189"/>
      <c r="F522" s="17"/>
      <c r="G522" s="17"/>
      <c r="H522" s="17"/>
      <c r="I522" s="182"/>
      <c r="J522" s="23"/>
      <c r="K522" s="23"/>
      <c r="L522" s="23"/>
      <c r="M522" s="23"/>
      <c r="N522" s="23"/>
      <c r="O522" s="23"/>
      <c r="P522" s="62" t="s">
        <v>111</v>
      </c>
      <c r="Q522" s="17"/>
      <c r="R522" s="62" t="s">
        <v>111</v>
      </c>
      <c r="S522" s="62"/>
      <c r="T522" s="17"/>
      <c r="U522" s="62"/>
      <c r="V522" s="62" t="s">
        <v>111</v>
      </c>
      <c r="W522" s="40"/>
      <c r="X522" s="33" t="s">
        <v>111</v>
      </c>
      <c r="AQ522" s="16" t="s">
        <v>111</v>
      </c>
      <c r="AR522" s="69"/>
      <c r="AS522" s="69"/>
    </row>
    <row r="523" spans="2:45" ht="18" customHeight="1" thickBot="1" x14ac:dyDescent="0.2">
      <c r="B523" s="33">
        <v>29</v>
      </c>
      <c r="C523" s="40"/>
      <c r="D523" s="40"/>
      <c r="E523" s="188" t="s">
        <v>121</v>
      </c>
      <c r="F523" s="268"/>
      <c r="G523" s="269"/>
      <c r="H523" s="270"/>
      <c r="I523" s="183"/>
      <c r="J523" s="15"/>
      <c r="K523" s="22"/>
      <c r="L523" s="15"/>
      <c r="M523" s="22"/>
      <c r="N523" s="15"/>
      <c r="O523" s="22"/>
      <c r="P523" s="62" t="s">
        <v>111</v>
      </c>
      <c r="Q523" s="62"/>
      <c r="R523" s="62" t="s">
        <v>111</v>
      </c>
      <c r="S523" s="62"/>
      <c r="T523" s="17"/>
      <c r="U523" s="62"/>
      <c r="V523" s="62" t="s">
        <v>111</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x14ac:dyDescent="0.15">
      <c r="C524" s="40"/>
      <c r="D524" s="40"/>
      <c r="E524" s="45"/>
      <c r="F524" s="23"/>
      <c r="G524" s="23"/>
      <c r="H524" s="23"/>
      <c r="I524" s="23"/>
      <c r="J524" s="23"/>
      <c r="K524" s="23"/>
      <c r="L524" s="23"/>
      <c r="M524" s="17"/>
      <c r="N524" s="62"/>
      <c r="O524" s="62"/>
      <c r="P524" s="23" t="s">
        <v>111</v>
      </c>
      <c r="Q524" s="62"/>
      <c r="R524" s="62" t="s">
        <v>111</v>
      </c>
      <c r="S524" s="62"/>
      <c r="T524" s="62"/>
      <c r="U524" s="62"/>
      <c r="V524" s="62" t="s">
        <v>111</v>
      </c>
      <c r="W524" s="40"/>
      <c r="X524" s="33" t="s">
        <v>111</v>
      </c>
      <c r="AQ524" s="69" t="s">
        <v>111</v>
      </c>
      <c r="AR524" s="69"/>
      <c r="AS524" s="69"/>
    </row>
    <row r="525" spans="2:45" ht="14.25" thickBot="1" x14ac:dyDescent="0.2">
      <c r="C525" s="72"/>
      <c r="D525" s="72"/>
      <c r="E525" s="193"/>
      <c r="F525" s="72"/>
      <c r="G525" s="72"/>
      <c r="H525" s="72"/>
      <c r="I525" s="185"/>
      <c r="J525" s="72"/>
      <c r="K525" s="72"/>
      <c r="L525" s="72"/>
      <c r="M525" s="72"/>
      <c r="N525" s="72"/>
      <c r="O525" s="72"/>
      <c r="P525" s="72" t="s">
        <v>111</v>
      </c>
      <c r="Q525" s="72"/>
      <c r="R525" s="72" t="s">
        <v>111</v>
      </c>
      <c r="S525" s="72"/>
      <c r="T525" s="72"/>
      <c r="U525" s="72"/>
      <c r="V525" s="72" t="s">
        <v>111</v>
      </c>
      <c r="W525" s="72"/>
      <c r="X525" s="33" t="s">
        <v>111</v>
      </c>
      <c r="AQ525" s="69" t="s">
        <v>111</v>
      </c>
      <c r="AR525" s="69"/>
      <c r="AS525" s="69"/>
    </row>
    <row r="526" spans="2:45" ht="18" customHeight="1" thickBot="1" x14ac:dyDescent="0.2">
      <c r="B526" s="33">
        <v>30</v>
      </c>
      <c r="C526" s="72"/>
      <c r="D526" s="74" t="s">
        <v>103</v>
      </c>
      <c r="E526" s="190" t="s">
        <v>119</v>
      </c>
      <c r="F526" s="268"/>
      <c r="G526" s="269"/>
      <c r="H526" s="270"/>
      <c r="I526" s="186"/>
      <c r="J526" s="15"/>
      <c r="K526" s="81"/>
      <c r="L526" s="15"/>
      <c r="M526" s="81"/>
      <c r="N526" s="15"/>
      <c r="O526" s="81"/>
      <c r="P526" s="196">
        <f>中間シート!D402</f>
        <v>0</v>
      </c>
      <c r="Q526" s="60"/>
      <c r="R526" s="196">
        <f>中間シート!G402</f>
        <v>0</v>
      </c>
      <c r="S526" s="60"/>
      <c r="T526" s="82" t="s">
        <v>62</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x14ac:dyDescent="0.2">
      <c r="C527" s="72"/>
      <c r="D527" s="72"/>
      <c r="E527" s="191"/>
      <c r="F527" s="83"/>
      <c r="G527" s="83"/>
      <c r="H527" s="83"/>
      <c r="I527" s="187"/>
      <c r="J527" s="84"/>
      <c r="K527" s="84"/>
      <c r="L527" s="84"/>
      <c r="M527" s="84"/>
      <c r="N527" s="84"/>
      <c r="O527" s="84"/>
      <c r="P527" s="60" t="s">
        <v>111</v>
      </c>
      <c r="Q527" s="83"/>
      <c r="R527" s="60" t="s">
        <v>111</v>
      </c>
      <c r="S527" s="60"/>
      <c r="T527" s="83"/>
      <c r="U527" s="60"/>
      <c r="V527" s="60" t="s">
        <v>111</v>
      </c>
      <c r="W527" s="72"/>
      <c r="X527" s="33" t="s">
        <v>111</v>
      </c>
      <c r="AQ527" s="69" t="s">
        <v>111</v>
      </c>
      <c r="AR527" s="69"/>
      <c r="AS527" s="69"/>
    </row>
    <row r="528" spans="2:45" ht="18" customHeight="1" thickBot="1" x14ac:dyDescent="0.2">
      <c r="B528" s="33">
        <v>30</v>
      </c>
      <c r="C528" s="72"/>
      <c r="D528" s="72"/>
      <c r="E528" s="190" t="s">
        <v>120</v>
      </c>
      <c r="F528" s="268"/>
      <c r="G528" s="269"/>
      <c r="H528" s="270"/>
      <c r="I528" s="186"/>
      <c r="J528" s="15"/>
      <c r="K528" s="81"/>
      <c r="L528" s="15"/>
      <c r="M528" s="81"/>
      <c r="N528" s="15"/>
      <c r="O528" s="81"/>
      <c r="P528" s="60" t="s">
        <v>111</v>
      </c>
      <c r="Q528" s="60"/>
      <c r="R528" s="60" t="s">
        <v>111</v>
      </c>
      <c r="S528" s="60"/>
      <c r="T528" s="83"/>
      <c r="U528" s="60"/>
      <c r="V528" s="60" t="s">
        <v>111</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x14ac:dyDescent="0.2">
      <c r="C529" s="72"/>
      <c r="D529" s="72"/>
      <c r="E529" s="191"/>
      <c r="F529" s="83"/>
      <c r="G529" s="83"/>
      <c r="H529" s="83"/>
      <c r="I529" s="187"/>
      <c r="J529" s="84"/>
      <c r="K529" s="84"/>
      <c r="L529" s="84"/>
      <c r="M529" s="84"/>
      <c r="N529" s="84"/>
      <c r="O529" s="84"/>
      <c r="P529" s="60" t="s">
        <v>111</v>
      </c>
      <c r="Q529" s="83"/>
      <c r="R529" s="60" t="s">
        <v>111</v>
      </c>
      <c r="S529" s="60"/>
      <c r="T529" s="83"/>
      <c r="U529" s="60"/>
      <c r="V529" s="60" t="s">
        <v>111</v>
      </c>
      <c r="W529" s="72"/>
      <c r="X529" s="33" t="s">
        <v>111</v>
      </c>
      <c r="AQ529" s="16" t="s">
        <v>111</v>
      </c>
      <c r="AR529" s="69"/>
      <c r="AS529" s="69"/>
    </row>
    <row r="530" spans="2:45" ht="18" customHeight="1" thickBot="1" x14ac:dyDescent="0.2">
      <c r="B530" s="33">
        <v>30</v>
      </c>
      <c r="C530" s="72"/>
      <c r="D530" s="72"/>
      <c r="E530" s="190" t="s">
        <v>121</v>
      </c>
      <c r="F530" s="268"/>
      <c r="G530" s="269"/>
      <c r="H530" s="270"/>
      <c r="I530" s="186"/>
      <c r="J530" s="15"/>
      <c r="K530" s="81"/>
      <c r="L530" s="15"/>
      <c r="M530" s="81"/>
      <c r="N530" s="15"/>
      <c r="O530" s="81"/>
      <c r="P530" s="60" t="s">
        <v>111</v>
      </c>
      <c r="Q530" s="60"/>
      <c r="R530" s="60" t="s">
        <v>111</v>
      </c>
      <c r="S530" s="60"/>
      <c r="T530" s="83"/>
      <c r="U530" s="60"/>
      <c r="V530" s="60" t="s">
        <v>111</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x14ac:dyDescent="0.15">
      <c r="C531" s="72"/>
      <c r="D531" s="72"/>
      <c r="E531" s="193"/>
      <c r="F531" s="84"/>
      <c r="G531" s="84"/>
      <c r="H531" s="84"/>
      <c r="I531" s="84"/>
      <c r="J531" s="84"/>
      <c r="K531" s="84"/>
      <c r="L531" s="84"/>
      <c r="M531" s="83"/>
      <c r="N531" s="60"/>
      <c r="O531" s="60"/>
      <c r="P531" s="84" t="s">
        <v>111</v>
      </c>
      <c r="Q531" s="60"/>
      <c r="R531" s="60" t="s">
        <v>111</v>
      </c>
      <c r="S531" s="60"/>
      <c r="T531" s="60"/>
      <c r="U531" s="60"/>
      <c r="V531" s="60" t="s">
        <v>111</v>
      </c>
      <c r="W531" s="72"/>
      <c r="X531" s="33" t="s">
        <v>111</v>
      </c>
      <c r="AQ531" s="69" t="s">
        <v>111</v>
      </c>
      <c r="AR531" s="69"/>
      <c r="AS531" s="69"/>
    </row>
    <row r="532" spans="2:45" x14ac:dyDescent="0.1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x14ac:dyDescent="0.15">
      <c r="C533" s="72"/>
      <c r="D533" s="72"/>
      <c r="E533" s="73"/>
      <c r="F533" s="72"/>
      <c r="G533" s="72"/>
      <c r="H533" s="72"/>
      <c r="I533" s="185"/>
      <c r="J533" s="72"/>
      <c r="K533" s="72"/>
      <c r="L533" s="72"/>
      <c r="M533" s="72"/>
      <c r="N533" s="72"/>
      <c r="O533" s="72"/>
      <c r="P533" s="72"/>
      <c r="Q533" s="72"/>
      <c r="R533" s="72"/>
      <c r="S533" s="72"/>
      <c r="T533" s="276" t="s">
        <v>104</v>
      </c>
      <c r="U533" s="276"/>
      <c r="V533" s="276"/>
      <c r="W533" s="72"/>
      <c r="AQ533" s="69"/>
      <c r="AR533" s="69"/>
      <c r="AS533" s="69"/>
    </row>
    <row r="534" spans="2:45" x14ac:dyDescent="0.1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Map+5BI9Qi9XidnTQ5luSj0K6P7IEWh5dXFD7/e+65uDil0ROq2SahRHoJyv6UDfcI2Ca/7ws3eQmb/nPJnQGA==" saltValue="1EGVyCYVlLkuhsE8wlFFAg==" spinCount="100000" sheet="1" formatCells="0" formatColumns="0" formatRows="0" insertColumns="0" insertRows="0" insertHyperlinks="0" deleteColumns="0" deleteRows="0" sort="0" autoFilter="0" pivotTables="0"/>
  <mergeCells count="496">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11:L211"/>
    <mergeCell ref="J207:L207"/>
    <mergeCell ref="J209:L209"/>
    <mergeCell ref="N207:T207"/>
    <mergeCell ref="N209:T209"/>
    <mergeCell ref="N211:T211"/>
    <mergeCell ref="J218:L218"/>
    <mergeCell ref="J214:L214"/>
    <mergeCell ref="J216:L216"/>
    <mergeCell ref="N214:T214"/>
    <mergeCell ref="N216:T216"/>
    <mergeCell ref="N218:T218"/>
    <mergeCell ref="J197:L197"/>
    <mergeCell ref="J193:L193"/>
    <mergeCell ref="J195:L195"/>
    <mergeCell ref="N193:T193"/>
    <mergeCell ref="N195:T195"/>
    <mergeCell ref="N197:T197"/>
    <mergeCell ref="J204:L204"/>
    <mergeCell ref="J200:L200"/>
    <mergeCell ref="J202:L202"/>
    <mergeCell ref="N200:T200"/>
    <mergeCell ref="N202:T202"/>
    <mergeCell ref="N204:T204"/>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41:L141"/>
    <mergeCell ref="J137:L137"/>
    <mergeCell ref="J139:L139"/>
    <mergeCell ref="N137:T137"/>
    <mergeCell ref="N139:T139"/>
    <mergeCell ref="N141:T141"/>
    <mergeCell ref="J148:L148"/>
    <mergeCell ref="J144:L144"/>
    <mergeCell ref="J146:L146"/>
    <mergeCell ref="N144:T144"/>
    <mergeCell ref="N146:T146"/>
    <mergeCell ref="N148:T148"/>
    <mergeCell ref="N123:T123"/>
    <mergeCell ref="N125:T125"/>
    <mergeCell ref="N127:T127"/>
    <mergeCell ref="J134:L134"/>
    <mergeCell ref="J130:L130"/>
    <mergeCell ref="J132:L132"/>
    <mergeCell ref="N130:T130"/>
    <mergeCell ref="N132:T132"/>
    <mergeCell ref="N134:T134"/>
    <mergeCell ref="J113:L113"/>
    <mergeCell ref="J109:L109"/>
    <mergeCell ref="J111:L111"/>
    <mergeCell ref="J120:L120"/>
    <mergeCell ref="J116:L116"/>
    <mergeCell ref="J118:L118"/>
    <mergeCell ref="J127:L127"/>
    <mergeCell ref="J123:L123"/>
    <mergeCell ref="J125:L125"/>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31:T31"/>
    <mergeCell ref="R33:T33"/>
    <mergeCell ref="R35:T35"/>
    <mergeCell ref="R37:T37"/>
    <mergeCell ref="R39:T39"/>
    <mergeCell ref="R53:T53"/>
    <mergeCell ref="F31:J31"/>
    <mergeCell ref="F33:J33"/>
    <mergeCell ref="F35:J35"/>
    <mergeCell ref="F37:J37"/>
    <mergeCell ref="F39:J39"/>
    <mergeCell ref="F41:J41"/>
    <mergeCell ref="F59:J59"/>
    <mergeCell ref="F61:J61"/>
    <mergeCell ref="F63:J63"/>
    <mergeCell ref="F65:J65"/>
    <mergeCell ref="F67:J67"/>
    <mergeCell ref="F69:J69"/>
    <mergeCell ref="F71:J71"/>
    <mergeCell ref="F43:J43"/>
    <mergeCell ref="F45:J45"/>
    <mergeCell ref="F47:J47"/>
    <mergeCell ref="F49:J49"/>
    <mergeCell ref="F51:J51"/>
    <mergeCell ref="F53:J5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N95:T95"/>
    <mergeCell ref="N97:T97"/>
    <mergeCell ref="N99:T99"/>
    <mergeCell ref="N102:T102"/>
    <mergeCell ref="N104:T104"/>
    <mergeCell ref="N106:T106"/>
    <mergeCell ref="N109:T109"/>
    <mergeCell ref="N111:T111"/>
    <mergeCell ref="N113:T113"/>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53" priority="625">
      <formula>$AQ323=0</formula>
    </cfRule>
  </conditionalFormatting>
  <conditionalFormatting sqref="F351:H351 F353:H353 F355:H355 F358:H358 F360:H360 F362:H362">
    <cfRule type="expression" dxfId="351" priority="486">
      <formula>$AQ351=0</formula>
    </cfRule>
  </conditionalFormatting>
  <conditionalFormatting sqref="F365:H365 F367:H367 F369:H369 F372:H372 F374:H374 F376:H376">
    <cfRule type="expression" dxfId="349" priority="483">
      <formula>$AQ365=0</formula>
    </cfRule>
  </conditionalFormatting>
  <conditionalFormatting sqref="F379:H379 F381:H381 F383:H383 F386:H386 F388:H388 F390:H390">
    <cfRule type="expression" dxfId="347" priority="480">
      <formula>$AQ379=0</formula>
    </cfRule>
  </conditionalFormatting>
  <conditionalFormatting sqref="F393:H393 F395:H395 F397:H397 F400:H400 F402:H402 F404:H404">
    <cfRule type="expression" dxfId="345" priority="477">
      <formula>$AQ393=0</formula>
    </cfRule>
  </conditionalFormatting>
  <conditionalFormatting sqref="F407:H407 F409:H409 F411:H411 F414:H414 F416:H416 F418:H418">
    <cfRule type="expression" dxfId="343" priority="474">
      <formula>$AQ407=0</formula>
    </cfRule>
  </conditionalFormatting>
  <conditionalFormatting sqref="F421:H421 F423:H423 F425:H425 F428:H428 F430:H430 F432:H432">
    <cfRule type="expression" dxfId="341" priority="471">
      <formula>$AQ421=0</formula>
    </cfRule>
  </conditionalFormatting>
  <conditionalFormatting sqref="F435:H435 F437:H437 F439:H439 F442:H442 F444:H444 F446:H446">
    <cfRule type="expression" dxfId="339" priority="468">
      <formula>$AQ435=0</formula>
    </cfRule>
  </conditionalFormatting>
  <conditionalFormatting sqref="F449:H449 F451:H451 F453:H453 F456:H456 F458:H458 F460:H460">
    <cfRule type="expression" dxfId="337" priority="465">
      <formula>$AQ449=0</formula>
    </cfRule>
  </conditionalFormatting>
  <conditionalFormatting sqref="F463:H463 F465:H465 F467:H467 F470:H470 F472:H472 F474:H474">
    <cfRule type="expression" dxfId="335" priority="462">
      <formula>$AQ463=0</formula>
    </cfRule>
  </conditionalFormatting>
  <conditionalFormatting sqref="F477:H477 F479:H479 F481:H481 F484:H484 F486:H486 F488:H488">
    <cfRule type="expression" dxfId="333" priority="459">
      <formula>$AQ477=0</formula>
    </cfRule>
  </conditionalFormatting>
  <conditionalFormatting sqref="F491:H491 F493:H493 F495:H495 F498:H498 F500:H500 F502:H502">
    <cfRule type="expression" dxfId="331" priority="456">
      <formula>$AQ491=0</formula>
    </cfRule>
  </conditionalFormatting>
  <conditionalFormatting sqref="F505:H505 F507:H507 F509:H509 F512:H512 F514:H514 F516:H516">
    <cfRule type="expression" dxfId="329" priority="453">
      <formula>$AQ505=0</formula>
    </cfRule>
  </conditionalFormatting>
  <conditionalFormatting sqref="F519:H519 F521:H521 F523:H523 F526:H526 F528:H528 F530:H530">
    <cfRule type="expression" dxfId="327" priority="450">
      <formula>$AQ519=0</formula>
    </cfRule>
  </conditionalFormatting>
  <conditionalFormatting sqref="F23:J79">
    <cfRule type="expression" dxfId="324" priority="712">
      <formula>OR(AND($F23="",1&lt;COUNTIF($L23:$Z23,"&lt;&gt;")),AND($F23&lt;&gt;"",$AI23&lt;&gt;"OK"))</formula>
    </cfRule>
  </conditionalFormatting>
  <conditionalFormatting sqref="H95">
    <cfRule type="expression" dxfId="323" priority="188">
      <formula>$H$95=""</formula>
    </cfRule>
  </conditionalFormatting>
  <conditionalFormatting sqref="H97">
    <cfRule type="expression" dxfId="322" priority="180">
      <formula>$H$97=""</formula>
    </cfRule>
  </conditionalFormatting>
  <conditionalFormatting sqref="H99">
    <cfRule type="expression" dxfId="321" priority="179">
      <formula>$H$99=""</formula>
    </cfRule>
  </conditionalFormatting>
  <conditionalFormatting sqref="J323 J325 J327 J330 J332 J334 J337 J339 J341 J344 J346 J348">
    <cfRule type="expression" dxfId="301" priority="626">
      <formula>$AR323=2</formula>
    </cfRule>
  </conditionalFormatting>
  <conditionalFormatting sqref="J330 L330 J332 L332 J334 L334">
    <cfRule type="expression" dxfId="300" priority="312">
      <formula>$AR330=0</formula>
    </cfRule>
  </conditionalFormatting>
  <conditionalFormatting sqref="J337 L337 J339 L339 J341 L341">
    <cfRule type="expression" dxfId="299" priority="311">
      <formula>$AR337=0</formula>
    </cfRule>
  </conditionalFormatting>
  <conditionalFormatting sqref="J344 L344 J346 L346 J348 L348">
    <cfRule type="expression" dxfId="298" priority="310">
      <formula>$AR344=0</formula>
    </cfRule>
  </conditionalFormatting>
  <conditionalFormatting sqref="J351 J353 J355 J358 J360 J362">
    <cfRule type="expression" dxfId="297" priority="308">
      <formula>$AR351=2</formula>
    </cfRule>
  </conditionalFormatting>
  <conditionalFormatting sqref="J351 L351 J353 L353 J355 L355 J358 L358 J360 L360 J362 L362">
    <cfRule type="expression" dxfId="296" priority="307">
      <formula>$AQ351=0</formula>
    </cfRule>
  </conditionalFormatting>
  <conditionalFormatting sqref="J351 L351 J353 L353 J355 L355">
    <cfRule type="expression" dxfId="295" priority="306">
      <formula>$AR351=0</formula>
    </cfRule>
  </conditionalFormatting>
  <conditionalFormatting sqref="J358 L358 J360 L360 J362 L362">
    <cfRule type="expression" dxfId="293" priority="305">
      <formula>$AR358=0</formula>
    </cfRule>
  </conditionalFormatting>
  <conditionalFormatting sqref="J365 J367 J369 J372 J374 J376">
    <cfRule type="expression" dxfId="292" priority="303">
      <formula>$AR365=2</formula>
    </cfRule>
  </conditionalFormatting>
  <conditionalFormatting sqref="J365 L365 J367 L367 J369 L369 J372 L372 J374 L374 J376 L376">
    <cfRule type="expression" dxfId="291" priority="302">
      <formula>$AQ365=0</formula>
    </cfRule>
  </conditionalFormatting>
  <conditionalFormatting sqref="J365 L365 J367 L367 J369 L369">
    <cfRule type="expression" dxfId="290" priority="301">
      <formula>$AR365=0</formula>
    </cfRule>
  </conditionalFormatting>
  <conditionalFormatting sqref="J372 L372 J374 L374 J376 L376">
    <cfRule type="expression" dxfId="288" priority="300">
      <formula>$AR372=0</formula>
    </cfRule>
  </conditionalFormatting>
  <conditionalFormatting sqref="J379 J381 J383 J386 J388 J390">
    <cfRule type="expression" dxfId="287" priority="298">
      <formula>$AR379=2</formula>
    </cfRule>
  </conditionalFormatting>
  <conditionalFormatting sqref="J379 L379 J381 L381 J383 L383 J386 L386 J388 L388 J390 L390">
    <cfRule type="expression" dxfId="286" priority="297">
      <formula>$AQ379=0</formula>
    </cfRule>
  </conditionalFormatting>
  <conditionalFormatting sqref="J379 L379 J381 L381 J383 L383">
    <cfRule type="expression" dxfId="285" priority="296">
      <formula>$AR379=0</formula>
    </cfRule>
  </conditionalFormatting>
  <conditionalFormatting sqref="J386 L386 J388 L388 J390 L390">
    <cfRule type="expression" dxfId="283" priority="295">
      <formula>$AR386=0</formula>
    </cfRule>
  </conditionalFormatting>
  <conditionalFormatting sqref="J393 J395 J397 J400 J402 J404">
    <cfRule type="expression" dxfId="282" priority="293">
      <formula>$AR393=2</formula>
    </cfRule>
  </conditionalFormatting>
  <conditionalFormatting sqref="J393 L393 J395 L395 J397 L397 J400 L400 J402 L402 J404 L404">
    <cfRule type="expression" dxfId="281" priority="292">
      <formula>$AQ393=0</formula>
    </cfRule>
  </conditionalFormatting>
  <conditionalFormatting sqref="J393 L393 J395 L395 J397 L397">
    <cfRule type="expression" dxfId="280" priority="291">
      <formula>$AR393=0</formula>
    </cfRule>
  </conditionalFormatting>
  <conditionalFormatting sqref="J400 L400 J402 L402 J404 L404">
    <cfRule type="expression" dxfId="278" priority="290">
      <formula>$AR400=0</formula>
    </cfRule>
  </conditionalFormatting>
  <conditionalFormatting sqref="J407 J409 J411 J414 J416 J418">
    <cfRule type="expression" dxfId="277" priority="288">
      <formula>$AR407=2</formula>
    </cfRule>
  </conditionalFormatting>
  <conditionalFormatting sqref="J407 L407 J409 L409 J411 L411 J414 L414 J416 L416 J418 L418">
    <cfRule type="expression" dxfId="276" priority="287">
      <formula>$AQ407=0</formula>
    </cfRule>
  </conditionalFormatting>
  <conditionalFormatting sqref="J407 L407 J409 L409 J411 L411">
    <cfRule type="expression" dxfId="275" priority="286">
      <formula>$AR407=0</formula>
    </cfRule>
  </conditionalFormatting>
  <conditionalFormatting sqref="J414 L414 J416 L416 J418 L418">
    <cfRule type="expression" dxfId="273" priority="285">
      <formula>$AR414=0</formula>
    </cfRule>
  </conditionalFormatting>
  <conditionalFormatting sqref="J421 J423 J425 J428 J430 J432">
    <cfRule type="expression" dxfId="272" priority="283">
      <formula>$AR421=2</formula>
    </cfRule>
  </conditionalFormatting>
  <conditionalFormatting sqref="J421 L421 J423 L423 J425 L425 J428 L428 J430 L430 J432 L432">
    <cfRule type="expression" dxfId="271" priority="282">
      <formula>$AQ421=0</formula>
    </cfRule>
  </conditionalFormatting>
  <conditionalFormatting sqref="J421 L421 J423 L423 J425 L425">
    <cfRule type="expression" dxfId="270" priority="281">
      <formula>$AR421=0</formula>
    </cfRule>
  </conditionalFormatting>
  <conditionalFormatting sqref="J428 L428 J430 L430 J432 L432">
    <cfRule type="expression" dxfId="268" priority="280">
      <formula>$AR428=0</formula>
    </cfRule>
  </conditionalFormatting>
  <conditionalFormatting sqref="J435 J437 J439 J442 J444 J446">
    <cfRule type="expression" dxfId="267" priority="278">
      <formula>$AR435=2</formula>
    </cfRule>
  </conditionalFormatting>
  <conditionalFormatting sqref="J435 L435 J437 L437 J439 L439 J442 L442 J444 L444 J446 L446">
    <cfRule type="expression" dxfId="266" priority="277">
      <formula>$AQ435=0</formula>
    </cfRule>
  </conditionalFormatting>
  <conditionalFormatting sqref="J435 L435 J437 L437 J439 L439">
    <cfRule type="expression" dxfId="265" priority="276">
      <formula>$AR435=0</formula>
    </cfRule>
  </conditionalFormatting>
  <conditionalFormatting sqref="J442 L442 J444 L444 J446 L446">
    <cfRule type="expression" dxfId="263" priority="275">
      <formula>$AR442=0</formula>
    </cfRule>
  </conditionalFormatting>
  <conditionalFormatting sqref="J449 J451 J453 J456 J458 J460">
    <cfRule type="expression" dxfId="262" priority="273">
      <formula>$AR449=2</formula>
    </cfRule>
  </conditionalFormatting>
  <conditionalFormatting sqref="J449 L449 J451 L451 J453 L453 J456 L456 J458 L458 J460 L460">
    <cfRule type="expression" dxfId="261" priority="272">
      <formula>$AQ449=0</formula>
    </cfRule>
  </conditionalFormatting>
  <conditionalFormatting sqref="J449 L449 J451 L451 J453 L453">
    <cfRule type="expression" dxfId="260" priority="271">
      <formula>$AR449=0</formula>
    </cfRule>
  </conditionalFormatting>
  <conditionalFormatting sqref="J456 L456 J458 L458 J460 L460">
    <cfRule type="expression" dxfId="258" priority="270">
      <formula>$AR456=0</formula>
    </cfRule>
  </conditionalFormatting>
  <conditionalFormatting sqref="J463 J465 J467 J470 J472 J474">
    <cfRule type="expression" dxfId="257" priority="268">
      <formula>$AR463=2</formula>
    </cfRule>
  </conditionalFormatting>
  <conditionalFormatting sqref="J463 L463 J465 L465 J467 L467 J470 L470 J472 L472 J474 L474">
    <cfRule type="expression" dxfId="256" priority="267">
      <formula>$AQ463=0</formula>
    </cfRule>
  </conditionalFormatting>
  <conditionalFormatting sqref="J463 L463 J465 L465 J467 L467">
    <cfRule type="expression" dxfId="255" priority="266">
      <formula>$AR463=0</formula>
    </cfRule>
  </conditionalFormatting>
  <conditionalFormatting sqref="J470 L470 J472 L472 J474 L474">
    <cfRule type="expression" dxfId="253" priority="265">
      <formula>$AR470=0</formula>
    </cfRule>
  </conditionalFormatting>
  <conditionalFormatting sqref="J477 J479 J481 J484 J486 J488">
    <cfRule type="expression" dxfId="252" priority="263">
      <formula>$AR477=2</formula>
    </cfRule>
  </conditionalFormatting>
  <conditionalFormatting sqref="J477 L477 J479 L479 J481 L481 J484 L484 J486 L486 J488 L488">
    <cfRule type="expression" dxfId="251" priority="262">
      <formula>$AQ477=0</formula>
    </cfRule>
  </conditionalFormatting>
  <conditionalFormatting sqref="J477 L477 J479 L479 J481 L481">
    <cfRule type="expression" dxfId="250" priority="261">
      <formula>$AR477=0</formula>
    </cfRule>
  </conditionalFormatting>
  <conditionalFormatting sqref="J484 L484 J486 L486 J488 L488">
    <cfRule type="expression" dxfId="248" priority="260">
      <formula>$AR484=0</formula>
    </cfRule>
  </conditionalFormatting>
  <conditionalFormatting sqref="J491 J493 J495 J498 J500 J502">
    <cfRule type="expression" dxfId="247" priority="258">
      <formula>$AR491=2</formula>
    </cfRule>
  </conditionalFormatting>
  <conditionalFormatting sqref="J491 L491 J493 L493 J495 L495 J498 L498 J500 L500 J502 L502">
    <cfRule type="expression" dxfId="246" priority="257">
      <formula>$AQ491=0</formula>
    </cfRule>
  </conditionalFormatting>
  <conditionalFormatting sqref="J491 L491 J493 L493 J495 L495">
    <cfRule type="expression" dxfId="245" priority="256">
      <formula>$AR491=0</formula>
    </cfRule>
  </conditionalFormatting>
  <conditionalFormatting sqref="J498 L498 J500 L500 J502 L502">
    <cfRule type="expression" dxfId="243" priority="255">
      <formula>$AR498=0</formula>
    </cfRule>
  </conditionalFormatting>
  <conditionalFormatting sqref="J505 J507 J509 J512 J514 J516">
    <cfRule type="expression" dxfId="242" priority="253">
      <formula>$AR505=2</formula>
    </cfRule>
  </conditionalFormatting>
  <conditionalFormatting sqref="J505 L505 J507 L507 J509 L509 J512 L512 J514 L514 J516 L516">
    <cfRule type="expression" dxfId="241" priority="252">
      <formula>$AQ505=0</formula>
    </cfRule>
  </conditionalFormatting>
  <conditionalFormatting sqref="J505 L505 J507 L507 J509 L509">
    <cfRule type="expression" dxfId="240" priority="251">
      <formula>$AR505=0</formula>
    </cfRule>
  </conditionalFormatting>
  <conditionalFormatting sqref="J512 L512 J514 L514 J516 L516">
    <cfRule type="expression" dxfId="238" priority="250">
      <formula>$AR512=0</formula>
    </cfRule>
  </conditionalFormatting>
  <conditionalFormatting sqref="J519 J521 J523 J526 J528 J530">
    <cfRule type="expression" dxfId="237" priority="248">
      <formula>$AR519=2</formula>
    </cfRule>
  </conditionalFormatting>
  <conditionalFormatting sqref="J519 L519 J521 L521 J523 L523 J526 L526 J528 L528 J530 L530">
    <cfRule type="expression" dxfId="236" priority="247">
      <formula>$AQ519=0</formula>
    </cfRule>
  </conditionalFormatting>
  <conditionalFormatting sqref="J519 L519 J521 L521 J523 L523">
    <cfRule type="expression" dxfId="235" priority="246">
      <formula>$AR519=0</formula>
    </cfRule>
  </conditionalFormatting>
  <conditionalFormatting sqref="J526 L526 J528 L528 J530 L530">
    <cfRule type="expression" dxfId="233" priority="245">
      <formula>$AR526=0</formula>
    </cfRule>
  </conditionalFormatting>
  <conditionalFormatting sqref="J95:L95 N95 J97:L97 N97 J99:L99 N99 J102:L102 N102 J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232" priority="705">
      <formula>$AQ95&lt;&gt;1</formula>
    </cfRule>
  </conditionalFormatting>
  <conditionalFormatting sqref="L23:L79 N23:N79">
    <cfRule type="expression" dxfId="231"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30" priority="628">
      <formula>AND($E323="１台目",$L323&lt;&gt;"",$L323&lt;&gt;0,$R323&lt;300)</formula>
    </cfRule>
  </conditionalFormatting>
  <conditionalFormatting sqref="L323">
    <cfRule type="expression" dxfId="229" priority="178">
      <formula>$AS$323=1</formula>
    </cfRule>
  </conditionalFormatting>
  <conditionalFormatting sqref="L325">
    <cfRule type="expression" dxfId="228" priority="177">
      <formula>$AS$325=1</formula>
    </cfRule>
  </conditionalFormatting>
  <conditionalFormatting sqref="L330">
    <cfRule type="expression" dxfId="226" priority="176">
      <formula>$AS$330=1</formula>
    </cfRule>
  </conditionalFormatting>
  <conditionalFormatting sqref="L332">
    <cfRule type="expression" dxfId="225" priority="175">
      <formula>$AS$332=1</formula>
    </cfRule>
  </conditionalFormatting>
  <conditionalFormatting sqref="L334">
    <cfRule type="expression" dxfId="224" priority="174">
      <formula>$AS$334=1</formula>
    </cfRule>
  </conditionalFormatting>
  <conditionalFormatting sqref="L337">
    <cfRule type="expression" dxfId="223" priority="173">
      <formula>$AS$337=1</formula>
    </cfRule>
  </conditionalFormatting>
  <conditionalFormatting sqref="L339">
    <cfRule type="expression" dxfId="222" priority="172">
      <formula>$AS$339=1</formula>
    </cfRule>
  </conditionalFormatting>
  <conditionalFormatting sqref="L341">
    <cfRule type="expression" dxfId="221" priority="171">
      <formula>$AS$341=1</formula>
    </cfRule>
  </conditionalFormatting>
  <conditionalFormatting sqref="L344">
    <cfRule type="expression" dxfId="220" priority="170">
      <formula>$AS$344=1</formula>
    </cfRule>
  </conditionalFormatting>
  <conditionalFormatting sqref="L346">
    <cfRule type="expression" dxfId="219" priority="169">
      <formula>$AS$346=1</formula>
    </cfRule>
  </conditionalFormatting>
  <conditionalFormatting sqref="L348">
    <cfRule type="expression" dxfId="218" priority="168">
      <formula>$AS$348=1</formula>
    </cfRule>
  </conditionalFormatting>
  <conditionalFormatting sqref="L351">
    <cfRule type="expression" dxfId="217" priority="167">
      <formula>$AS$351=1</formula>
    </cfRule>
  </conditionalFormatting>
  <conditionalFormatting sqref="L353">
    <cfRule type="expression" dxfId="216" priority="166">
      <formula>$AS$353=1</formula>
    </cfRule>
  </conditionalFormatting>
  <conditionalFormatting sqref="L355">
    <cfRule type="expression" dxfId="215" priority="165">
      <formula>$AS$355=1</formula>
    </cfRule>
  </conditionalFormatting>
  <conditionalFormatting sqref="L358">
    <cfRule type="expression" dxfId="214" priority="164">
      <formula>$AS$358=1</formula>
    </cfRule>
  </conditionalFormatting>
  <conditionalFormatting sqref="L360">
    <cfRule type="expression" dxfId="213" priority="163">
      <formula>$AS$360=1</formula>
    </cfRule>
  </conditionalFormatting>
  <conditionalFormatting sqref="L362">
    <cfRule type="expression" dxfId="212" priority="162">
      <formula>$AS$362=1</formula>
    </cfRule>
  </conditionalFormatting>
  <conditionalFormatting sqref="L365">
    <cfRule type="expression" dxfId="211" priority="161">
      <formula>$AS$365=1</formula>
    </cfRule>
  </conditionalFormatting>
  <conditionalFormatting sqref="L367">
    <cfRule type="expression" dxfId="210" priority="160">
      <formula>$AS$367=1</formula>
    </cfRule>
  </conditionalFormatting>
  <conditionalFormatting sqref="L369">
    <cfRule type="expression" dxfId="209" priority="159">
      <formula>$AS$369=1</formula>
    </cfRule>
  </conditionalFormatting>
  <conditionalFormatting sqref="L372">
    <cfRule type="expression" dxfId="208" priority="158">
      <formula>$AS$372=1</formula>
    </cfRule>
  </conditionalFormatting>
  <conditionalFormatting sqref="L374">
    <cfRule type="expression" dxfId="207" priority="157">
      <formula>$AS$374=1</formula>
    </cfRule>
  </conditionalFormatting>
  <conditionalFormatting sqref="L376">
    <cfRule type="expression" dxfId="206" priority="156">
      <formula>$AS$376=1</formula>
    </cfRule>
  </conditionalFormatting>
  <conditionalFormatting sqref="L379">
    <cfRule type="expression" dxfId="205" priority="155">
      <formula>$AS$379=1</formula>
    </cfRule>
  </conditionalFormatting>
  <conditionalFormatting sqref="L381">
    <cfRule type="expression" dxfId="204" priority="154">
      <formula>$AS$381=1</formula>
    </cfRule>
  </conditionalFormatting>
  <conditionalFormatting sqref="L383">
    <cfRule type="expression" dxfId="203" priority="153">
      <formula>$AS$383=1</formula>
    </cfRule>
  </conditionalFormatting>
  <conditionalFormatting sqref="L386">
    <cfRule type="expression" dxfId="202" priority="152">
      <formula>$AS$386=1</formula>
    </cfRule>
  </conditionalFormatting>
  <conditionalFormatting sqref="L388">
    <cfRule type="expression" dxfId="201" priority="151">
      <formula>$AS$388=1</formula>
    </cfRule>
  </conditionalFormatting>
  <conditionalFormatting sqref="L390">
    <cfRule type="expression" dxfId="200" priority="150">
      <formula>$AS$390=1</formula>
    </cfRule>
  </conditionalFormatting>
  <conditionalFormatting sqref="L393">
    <cfRule type="expression" dxfId="199" priority="149">
      <formula>$AS$393=1</formula>
    </cfRule>
  </conditionalFormatting>
  <conditionalFormatting sqref="L395">
    <cfRule type="expression" dxfId="198" priority="148">
      <formula>$AS$395=1</formula>
    </cfRule>
  </conditionalFormatting>
  <conditionalFormatting sqref="L397">
    <cfRule type="expression" dxfId="197" priority="147">
      <formula>$AS$397=1</formula>
    </cfRule>
  </conditionalFormatting>
  <conditionalFormatting sqref="L400">
    <cfRule type="expression" dxfId="196" priority="146">
      <formula>$AS$400=1</formula>
    </cfRule>
  </conditionalFormatting>
  <conditionalFormatting sqref="L402">
    <cfRule type="expression" dxfId="195" priority="145">
      <formula>$AS$402=1</formula>
    </cfRule>
  </conditionalFormatting>
  <conditionalFormatting sqref="L404">
    <cfRule type="expression" dxfId="194" priority="144">
      <formula>$AS$404=1</formula>
    </cfRule>
  </conditionalFormatting>
  <conditionalFormatting sqref="L407">
    <cfRule type="expression" dxfId="193" priority="143">
      <formula>$AS$407=1</formula>
    </cfRule>
  </conditionalFormatting>
  <conditionalFormatting sqref="L409">
    <cfRule type="expression" dxfId="192" priority="142">
      <formula>$AS$409=1</formula>
    </cfRule>
  </conditionalFormatting>
  <conditionalFormatting sqref="L411">
    <cfRule type="expression" dxfId="191" priority="141">
      <formula>$AS$411=1</formula>
    </cfRule>
  </conditionalFormatting>
  <conditionalFormatting sqref="L414">
    <cfRule type="expression" dxfId="190" priority="140">
      <formula>$AS$414=1</formula>
    </cfRule>
  </conditionalFormatting>
  <conditionalFormatting sqref="L416">
    <cfRule type="expression" dxfId="189" priority="139">
      <formula>$AS$416</formula>
    </cfRule>
  </conditionalFormatting>
  <conditionalFormatting sqref="L418">
    <cfRule type="expression" dxfId="188" priority="138">
      <formula>$AS$418=1</formula>
    </cfRule>
  </conditionalFormatting>
  <conditionalFormatting sqref="L421">
    <cfRule type="expression" dxfId="187" priority="137">
      <formula>$AS$421=1</formula>
    </cfRule>
  </conditionalFormatting>
  <conditionalFormatting sqref="L423">
    <cfRule type="expression" dxfId="186" priority="136">
      <formula>$AS$423=1</formula>
    </cfRule>
  </conditionalFormatting>
  <conditionalFormatting sqref="L425">
    <cfRule type="expression" dxfId="185" priority="135">
      <formula>$AS$425=1</formula>
    </cfRule>
  </conditionalFormatting>
  <conditionalFormatting sqref="L428">
    <cfRule type="expression" dxfId="184" priority="134">
      <formula>$AS$428=1</formula>
    </cfRule>
  </conditionalFormatting>
  <conditionalFormatting sqref="L430">
    <cfRule type="expression" dxfId="183" priority="133">
      <formula>$AS$430=1</formula>
    </cfRule>
  </conditionalFormatting>
  <conditionalFormatting sqref="L432">
    <cfRule type="expression" dxfId="182" priority="132">
      <formula>$AS$432=1</formula>
    </cfRule>
  </conditionalFormatting>
  <conditionalFormatting sqref="L435">
    <cfRule type="expression" dxfId="181" priority="131">
      <formula>$AS$435=1</formula>
    </cfRule>
  </conditionalFormatting>
  <conditionalFormatting sqref="L437">
    <cfRule type="expression" dxfId="180" priority="130">
      <formula>$AS$437=1</formula>
    </cfRule>
  </conditionalFormatting>
  <conditionalFormatting sqref="L439">
    <cfRule type="expression" dxfId="179" priority="129">
      <formula>$AS$439=1</formula>
    </cfRule>
  </conditionalFormatting>
  <conditionalFormatting sqref="L442">
    <cfRule type="expression" dxfId="178" priority="128">
      <formula>$AS$442=1</formula>
    </cfRule>
  </conditionalFormatting>
  <conditionalFormatting sqref="L444">
    <cfRule type="expression" dxfId="177" priority="127">
      <formula>$AS$444=1</formula>
    </cfRule>
  </conditionalFormatting>
  <conditionalFormatting sqref="L446">
    <cfRule type="expression" dxfId="176" priority="126">
      <formula>$AS$446=1</formula>
    </cfRule>
  </conditionalFormatting>
  <conditionalFormatting sqref="L449">
    <cfRule type="expression" dxfId="175" priority="125">
      <formula>$AS$449=1</formula>
    </cfRule>
  </conditionalFormatting>
  <conditionalFormatting sqref="L451">
    <cfRule type="expression" dxfId="174" priority="124">
      <formula>$AS$451=1</formula>
    </cfRule>
  </conditionalFormatting>
  <conditionalFormatting sqref="L453">
    <cfRule type="expression" dxfId="173" priority="123">
      <formula>$AS$453=1</formula>
    </cfRule>
  </conditionalFormatting>
  <conditionalFormatting sqref="L456">
    <cfRule type="expression" dxfId="172" priority="122">
      <formula>$AS$456=1</formula>
    </cfRule>
  </conditionalFormatting>
  <conditionalFormatting sqref="L458">
    <cfRule type="expression" dxfId="171" priority="121">
      <formula>$AS$458=1</formula>
    </cfRule>
  </conditionalFormatting>
  <conditionalFormatting sqref="L460">
    <cfRule type="expression" dxfId="170" priority="120">
      <formula>$AS$460=1</formula>
    </cfRule>
  </conditionalFormatting>
  <conditionalFormatting sqref="L463">
    <cfRule type="expression" dxfId="169" priority="119">
      <formula>$AS$463=1</formula>
    </cfRule>
  </conditionalFormatting>
  <conditionalFormatting sqref="L465">
    <cfRule type="expression" dxfId="168" priority="118">
      <formula>$AS$465=1</formula>
    </cfRule>
  </conditionalFormatting>
  <conditionalFormatting sqref="L467">
    <cfRule type="expression" dxfId="167" priority="117">
      <formula>$AS$467=1</formula>
    </cfRule>
  </conditionalFormatting>
  <conditionalFormatting sqref="L470">
    <cfRule type="expression" dxfId="166" priority="116">
      <formula>$AS$470=1</formula>
    </cfRule>
  </conditionalFormatting>
  <conditionalFormatting sqref="L472">
    <cfRule type="expression" dxfId="165" priority="115">
      <formula>$AS$472=1</formula>
    </cfRule>
  </conditionalFormatting>
  <conditionalFormatting sqref="L474">
    <cfRule type="expression" dxfId="164" priority="114">
      <formula>$AS$474=1</formula>
    </cfRule>
  </conditionalFormatting>
  <conditionalFormatting sqref="L477">
    <cfRule type="expression" dxfId="163" priority="113">
      <formula>$AS$477=1</formula>
    </cfRule>
  </conditionalFormatting>
  <conditionalFormatting sqref="L479">
    <cfRule type="expression" dxfId="162" priority="112">
      <formula>$AS$479=1</formula>
    </cfRule>
  </conditionalFormatting>
  <conditionalFormatting sqref="L481">
    <cfRule type="expression" dxfId="161" priority="111">
      <formula>$AS$481=1</formula>
    </cfRule>
  </conditionalFormatting>
  <conditionalFormatting sqref="L484">
    <cfRule type="expression" dxfId="160" priority="110">
      <formula>$AS$484=1</formula>
    </cfRule>
  </conditionalFormatting>
  <conditionalFormatting sqref="L486">
    <cfRule type="expression" dxfId="159" priority="109">
      <formula>$AS$486=1</formula>
    </cfRule>
  </conditionalFormatting>
  <conditionalFormatting sqref="L488">
    <cfRule type="expression" dxfId="158" priority="108">
      <formula>$AS$488=1</formula>
    </cfRule>
  </conditionalFormatting>
  <conditionalFormatting sqref="L491">
    <cfRule type="expression" dxfId="157" priority="107">
      <formula>$AS$491=1</formula>
    </cfRule>
  </conditionalFormatting>
  <conditionalFormatting sqref="L493">
    <cfRule type="expression" dxfId="156" priority="106">
      <formula>$AS$493=1</formula>
    </cfRule>
  </conditionalFormatting>
  <conditionalFormatting sqref="L495">
    <cfRule type="expression" dxfId="155" priority="105">
      <formula>$AS$495=1</formula>
    </cfRule>
  </conditionalFormatting>
  <conditionalFormatting sqref="L498">
    <cfRule type="expression" dxfId="154" priority="104">
      <formula>$AS$498=1</formula>
    </cfRule>
  </conditionalFormatting>
  <conditionalFormatting sqref="L500">
    <cfRule type="expression" dxfId="153" priority="103">
      <formula>$AS$500=1</formula>
    </cfRule>
  </conditionalFormatting>
  <conditionalFormatting sqref="L502">
    <cfRule type="expression" dxfId="152" priority="102">
      <formula>$AS$502=1</formula>
    </cfRule>
  </conditionalFormatting>
  <conditionalFormatting sqref="L505">
    <cfRule type="expression" dxfId="151" priority="101">
      <formula>$AS$505=1</formula>
    </cfRule>
  </conditionalFormatting>
  <conditionalFormatting sqref="L507">
    <cfRule type="expression" dxfId="150" priority="100">
      <formula>$AS$507=1</formula>
    </cfRule>
  </conditionalFormatting>
  <conditionalFormatting sqref="L509">
    <cfRule type="expression" dxfId="149" priority="99">
      <formula>$AS$509=1</formula>
    </cfRule>
  </conditionalFormatting>
  <conditionalFormatting sqref="L512">
    <cfRule type="expression" dxfId="148" priority="98">
      <formula>$AS$512=1</formula>
    </cfRule>
  </conditionalFormatting>
  <conditionalFormatting sqref="L514">
    <cfRule type="expression" dxfId="147" priority="97">
      <formula>$AS$514=1</formula>
    </cfRule>
  </conditionalFormatting>
  <conditionalFormatting sqref="L516">
    <cfRule type="expression" dxfId="146" priority="96">
      <formula>$AS$516=1</formula>
    </cfRule>
  </conditionalFormatting>
  <conditionalFormatting sqref="L519">
    <cfRule type="expression" dxfId="145" priority="95">
      <formula>$AS$519=1</formula>
    </cfRule>
  </conditionalFormatting>
  <conditionalFormatting sqref="L521">
    <cfRule type="expression" dxfId="144" priority="94">
      <formula>$AS$521=1</formula>
    </cfRule>
  </conditionalFormatting>
  <conditionalFormatting sqref="L523">
    <cfRule type="expression" dxfId="143" priority="93">
      <formula>$AS$523=1</formula>
    </cfRule>
  </conditionalFormatting>
  <conditionalFormatting sqref="L526">
    <cfRule type="expression" dxfId="142" priority="92">
      <formula>$AS$526=1</formula>
    </cfRule>
  </conditionalFormatting>
  <conditionalFormatting sqref="L528">
    <cfRule type="expression" dxfId="141" priority="91">
      <formula>$AS$528=1</formula>
    </cfRule>
  </conditionalFormatting>
  <conditionalFormatting sqref="L530">
    <cfRule type="expression" dxfId="140"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3" priority="315">
      <formula>OR($AS323="①",$AS323="②")</formula>
    </cfRule>
  </conditionalFormatting>
  <conditionalFormatting sqref="N358 N360 N362 N365 N367 N369">
    <cfRule type="expression" dxfId="52" priority="404">
      <formula>$AQ358=0</formula>
    </cfRule>
  </conditionalFormatting>
  <conditionalFormatting sqref="N372 N374 N376 N379 N381 N383">
    <cfRule type="expression" dxfId="50" priority="402">
      <formula>$AQ372=0</formula>
    </cfRule>
  </conditionalFormatting>
  <conditionalFormatting sqref="N386 N388 N390 N393 N395 N397">
    <cfRule type="expression" dxfId="48" priority="400">
      <formula>$AQ386=0</formula>
    </cfRule>
  </conditionalFormatting>
  <conditionalFormatting sqref="N400 N402 N404 N407 N409 N411">
    <cfRule type="expression" dxfId="46" priority="398">
      <formula>$AQ400=0</formula>
    </cfRule>
  </conditionalFormatting>
  <conditionalFormatting sqref="N414 N416 N418 N421 N423 N425">
    <cfRule type="expression" dxfId="44" priority="396">
      <formula>$AQ414=0</formula>
    </cfRule>
  </conditionalFormatting>
  <conditionalFormatting sqref="N428 N430 N432 N435 N437 N439">
    <cfRule type="expression" dxfId="42" priority="394">
      <formula>$AQ428=0</formula>
    </cfRule>
  </conditionalFormatting>
  <conditionalFormatting sqref="N442 N444 N446 N449 N451 N453">
    <cfRule type="expression" dxfId="40" priority="392">
      <formula>$AQ442=0</formula>
    </cfRule>
  </conditionalFormatting>
  <conditionalFormatting sqref="N456 N458 N460 N463 N465 N467">
    <cfRule type="expression" dxfId="38" priority="390">
      <formula>$AQ456=0</formula>
    </cfRule>
  </conditionalFormatting>
  <conditionalFormatting sqref="N470 N472 N474 N477 N479 N481">
    <cfRule type="expression" dxfId="36" priority="388">
      <formula>$AQ470=0</formula>
    </cfRule>
  </conditionalFormatting>
  <conditionalFormatting sqref="N484 N486 N488 N491 N493 N495">
    <cfRule type="expression" dxfId="34" priority="386">
      <formula>$AQ484=0</formula>
    </cfRule>
  </conditionalFormatting>
  <conditionalFormatting sqref="N498 N500 N502 N505 N507 N509">
    <cfRule type="expression" dxfId="32" priority="384">
      <formula>$AQ498=0</formula>
    </cfRule>
  </conditionalFormatting>
  <conditionalFormatting sqref="N512 N514 N516 N519 N521 N523">
    <cfRule type="expression" dxfId="30" priority="382">
      <formula>$AQ512=0</formula>
    </cfRule>
  </conditionalFormatting>
  <conditionalFormatting sqref="N526 N528 N530">
    <cfRule type="expression" dxfId="28" priority="380">
      <formula>$AQ526=0</formula>
    </cfRule>
  </conditionalFormatting>
  <conditionalFormatting sqref="P23:P79">
    <cfRule type="expression" dxfId="26" priority="715">
      <formula>OR(AND($P23="",0&lt;COUNTIF($R23:$Z23,"&lt;&gt;")),AND($P23&lt;&gt;"",$AK23&lt;&gt;"OK"))</formula>
    </cfRule>
  </conditionalFormatting>
  <conditionalFormatting sqref="P323:P531 R323:R531">
    <cfRule type="expression" dxfId="25" priority="313">
      <formula>$P323&lt;$R323</formula>
    </cfRule>
  </conditionalFormatting>
  <conditionalFormatting sqref="R23:T79">
    <cfRule type="expression" dxfId="11" priority="716">
      <formula>OR(AND($R23="",0&lt;COUNTIF($V23:$Z23,"&lt;&gt;")),AND($R23&lt;&gt;"",$AL23&lt;&gt;"OK"))</formula>
    </cfRule>
  </conditionalFormatting>
  <conditionalFormatting sqref="V23:X79">
    <cfRule type="expression" dxfId="10" priority="717">
      <formula>OR(AND($V23="",$Z23&lt;&gt;""),AND($V23&lt;&gt;"",$AM23&lt;&gt;"OK"))</formula>
    </cfRule>
  </conditionalFormatting>
  <conditionalFormatting sqref="AA90:AA93">
    <cfRule type="notContainsText" dxfId="9" priority="189" operator="notContains" text="OK">
      <formula>ISERROR(SEARCH("OK",AA90))</formula>
    </cfRule>
    <cfRule type="containsText" dxfId="8" priority="190" operator="containsText" text="OK">
      <formula>NOT(ISERROR(SEARCH("OK",AA90)))</formula>
    </cfRule>
  </conditionalFormatting>
  <conditionalFormatting sqref="AT1:AT14 AH15:AH82 AT83:AT89 X84:X89 X94:X104 AT94:AT1048576 X106:X535">
    <cfRule type="notContainsText" dxfId="7" priority="418" operator="notContains" text="OK">
      <formula>ISERROR(SEARCH("OK",X1))</formula>
    </cfRule>
    <cfRule type="containsText" dxfId="6" priority="419"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3"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186"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89" id="{38A8A5D7-7556-48A6-A601-F8B45DE078E2}">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405"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IF(N29&lt;&gt;0,N29,"")</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IF(W29&lt;&gt;0,W29,"")</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←この値を申請の補助対象経費欄に記載してください</v>
      </c>
      <c r="AP4" s="206"/>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7" spans="1:49" x14ac:dyDescent="0.15">
      <c r="J17" s="50" t="s">
        <v>137</v>
      </c>
    </row>
    <row r="18" spans="1:49" ht="16.5" customHeight="1" x14ac:dyDescent="0.15">
      <c r="A18" s="47" t="s">
        <v>138</v>
      </c>
      <c r="B18" s="47" t="s">
        <v>139</v>
      </c>
      <c r="C18" s="47" t="s">
        <v>140</v>
      </c>
      <c r="D18" s="47" t="s">
        <v>141</v>
      </c>
      <c r="E18" s="47">
        <v>1</v>
      </c>
      <c r="F18" s="47">
        <v>2</v>
      </c>
      <c r="G18" s="47">
        <v>3</v>
      </c>
      <c r="H18" s="47">
        <v>4</v>
      </c>
      <c r="J18" s="278" t="s">
        <v>142</v>
      </c>
      <c r="K18" s="278"/>
      <c r="L18" s="278"/>
      <c r="M18" s="278"/>
      <c r="N18" s="289" t="s">
        <v>143</v>
      </c>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row>
    <row r="19" spans="1:49" ht="16.5" customHeight="1" x14ac:dyDescent="0.15">
      <c r="A19" s="47">
        <f>中間シート!AI187</f>
        <v>101</v>
      </c>
      <c r="B19" s="47" t="str">
        <f>中間シート!AK187</f>
        <v>事業場1</v>
      </c>
      <c r="C19" s="47" t="str">
        <f>中間シート!AJ187</f>
        <v/>
      </c>
      <c r="D19" s="47" t="str">
        <f>VLOOKUP($A19,中間シート!$D$187:$K$276,4)</f>
        <v>KS-32-02</v>
      </c>
      <c r="E19" s="47" t="str">
        <f>VLOOKUP($A19,中間シート!$D$187:$K$276,5)</f>
        <v/>
      </c>
      <c r="F19" s="47" t="str">
        <f>VLOOKUP($A19,中間シート!$D$187:$K$276,6)</f>
        <v/>
      </c>
      <c r="G19" s="47" t="str">
        <f>VLOOKUP($A19,中間シート!$D$187:$K$276,7)</f>
        <v/>
      </c>
      <c r="H19" s="47" t="str">
        <f>VLOOKUP($A19,中間シート!$D$187:$K$276,8)</f>
        <v/>
      </c>
      <c r="J19" s="278" t="s">
        <v>134</v>
      </c>
      <c r="K19" s="278"/>
      <c r="L19" s="278"/>
      <c r="M19" s="278"/>
      <c r="N19" s="281" t="str">
        <f>IF($A19&lt;&gt;9999,IF($C19=2,VLOOKUP($A19,中間シート!$D$187:$T$276,14,FALSE),VLOOKUP($A19,中間シート!$D$187:$T$276,9,FALSE)),"")</f>
        <v>株式会社ツールプラネット</v>
      </c>
      <c r="O19" s="282"/>
      <c r="P19" s="282"/>
      <c r="Q19" s="282"/>
      <c r="R19" s="282"/>
      <c r="S19" s="282"/>
      <c r="T19" s="283"/>
      <c r="U19" s="285" t="s">
        <v>74</v>
      </c>
      <c r="V19" s="286"/>
      <c r="W19" s="281" t="str">
        <f>IF($A19&lt;&gt;9999,IF($C19=2,VLOOKUP($A19,中間シート!$D$187:$T$276,15,FALSE),VLOOKUP($A19,中間シート!$D$187:$T$276,10,FALSE)),"")</f>
        <v>TPM-TAB nanoBT</v>
      </c>
      <c r="X19" s="282"/>
      <c r="Y19" s="282"/>
      <c r="Z19" s="282"/>
      <c r="AA19" s="282"/>
      <c r="AB19" s="282"/>
      <c r="AC19" s="283"/>
      <c r="AD19" s="285" t="s">
        <v>74</v>
      </c>
      <c r="AE19" s="286"/>
      <c r="AF19" s="281" t="str">
        <f>IF($A19&lt;&gt;9999,IF($C19=2,VLOOKUP($A19,中間シート!$D$187:$T$276,16,FALSE),VLOOKUP($A19,中間シート!$D$187:$T$276,11,FALSE)),"")</f>
        <v/>
      </c>
      <c r="AG19" s="282"/>
      <c r="AH19" s="282"/>
      <c r="AI19" s="282"/>
      <c r="AJ19" s="282"/>
      <c r="AK19" s="283"/>
    </row>
    <row r="20" spans="1:49" ht="16.5" customHeight="1" x14ac:dyDescent="0.15">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78" t="str">
        <f>IF(B20&lt;&gt;"事業場2","事業場2",B20)</f>
        <v>事業場2</v>
      </c>
      <c r="K20" s="278"/>
      <c r="L20" s="278"/>
      <c r="M20" s="278"/>
      <c r="N20" s="281" t="str">
        <f>IF($A20&lt;&gt;9999,IF($C20=2,VLOOKUP($A20,中間シート!$D$187:$T$276,14,FALSE),VLOOKUP($A20,中間シート!$D$187:$T$276,9,FALSE)),"")</f>
        <v/>
      </c>
      <c r="O20" s="282"/>
      <c r="P20" s="282"/>
      <c r="Q20" s="282"/>
      <c r="R20" s="282"/>
      <c r="S20" s="282"/>
      <c r="T20" s="283"/>
      <c r="U20" s="285" t="s">
        <v>74</v>
      </c>
      <c r="V20" s="286"/>
      <c r="W20" s="281" t="str">
        <f>IF($A20&lt;&gt;9999,IF($C20=2,VLOOKUP($A20,中間シート!$D$187:$T$276,15,FALSE),VLOOKUP($A20,中間シート!$D$187:$T$276,10,FALSE)),"")</f>
        <v/>
      </c>
      <c r="X20" s="282"/>
      <c r="Y20" s="282"/>
      <c r="Z20" s="282"/>
      <c r="AA20" s="282"/>
      <c r="AB20" s="282"/>
      <c r="AC20" s="283"/>
      <c r="AD20" s="285" t="s">
        <v>74</v>
      </c>
      <c r="AE20" s="286"/>
      <c r="AF20" s="281" t="str">
        <f>IF($A20&lt;&gt;9999,IF($C20=2,VLOOKUP($A20,中間シート!$D$187:$T$276,16,FALSE),VLOOKUP($A20,中間シート!$D$187:$T$276,11,FALSE)),"")</f>
        <v/>
      </c>
      <c r="AG20" s="282"/>
      <c r="AH20" s="282"/>
      <c r="AI20" s="282"/>
      <c r="AJ20" s="282"/>
      <c r="AK20" s="283"/>
    </row>
    <row r="21" spans="1:49" x14ac:dyDescent="0.15">
      <c r="J21" s="114" t="s">
        <v>144</v>
      </c>
      <c r="K21" s="114"/>
      <c r="L21" s="288" t="s">
        <v>145</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row>
    <row r="22" spans="1:49" x14ac:dyDescent="0.15">
      <c r="J22" s="114"/>
      <c r="K22" s="114"/>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row>
    <row r="24" spans="1:49" x14ac:dyDescent="0.15">
      <c r="J24" s="50" t="s">
        <v>146</v>
      </c>
    </row>
    <row r="25" spans="1:49" ht="13.5" customHeight="1" x14ac:dyDescent="0.15">
      <c r="AU25" s="49" t="s">
        <v>147</v>
      </c>
    </row>
    <row r="26" spans="1:49" ht="30.75" customHeight="1" x14ac:dyDescent="0.15">
      <c r="J26" s="278" t="s">
        <v>148</v>
      </c>
      <c r="K26" s="278"/>
      <c r="L26" s="278"/>
      <c r="M26" s="278"/>
      <c r="N26" s="292" t="s">
        <v>53</v>
      </c>
      <c r="O26" s="278"/>
      <c r="P26" s="278"/>
      <c r="Q26" s="278"/>
      <c r="R26" s="278"/>
      <c r="S26" s="278"/>
      <c r="T26" s="278"/>
      <c r="U26" s="278"/>
      <c r="V26" s="278"/>
      <c r="W26" s="278" t="s">
        <v>149</v>
      </c>
      <c r="X26" s="278"/>
      <c r="Y26" s="278"/>
      <c r="Z26" s="278"/>
      <c r="AA26" s="278"/>
      <c r="AB26" s="278"/>
      <c r="AC26" s="278"/>
      <c r="AD26" s="278"/>
      <c r="AE26" s="278"/>
      <c r="AF26" s="289" t="s">
        <v>58</v>
      </c>
      <c r="AG26" s="290"/>
      <c r="AH26" s="290"/>
      <c r="AI26" s="290"/>
      <c r="AJ26" s="290"/>
      <c r="AK26" s="290"/>
      <c r="AL26" s="291"/>
      <c r="AM26" s="278" t="s">
        <v>59</v>
      </c>
      <c r="AN26" s="278"/>
      <c r="AO26" s="278"/>
      <c r="AP26" s="278"/>
      <c r="AQ26" s="278"/>
      <c r="AR26" s="278"/>
      <c r="AS26" s="278"/>
      <c r="AT26" s="278"/>
      <c r="AU26" s="278"/>
    </row>
    <row r="27" spans="1:49" ht="16.5" customHeight="1" x14ac:dyDescent="0.15">
      <c r="J27" s="278" t="s">
        <v>134</v>
      </c>
      <c r="K27" s="278"/>
      <c r="L27" s="278"/>
      <c r="M27" s="278"/>
      <c r="N27" s="287" t="str">
        <f>IF(中間シート!D373&lt;&gt;0,中間シート!D373,"")</f>
        <v/>
      </c>
      <c r="O27" s="287"/>
      <c r="P27" s="287"/>
      <c r="Q27" s="287"/>
      <c r="R27" s="287"/>
      <c r="S27" s="287"/>
      <c r="T27" s="287"/>
      <c r="U27" s="287"/>
      <c r="V27" s="287"/>
      <c r="W27" s="287" t="str">
        <f>IF(中間シート!G373&lt;&gt;0,中間シート!G373,"")</f>
        <v/>
      </c>
      <c r="X27" s="287"/>
      <c r="Y27" s="287"/>
      <c r="Z27" s="287"/>
      <c r="AA27" s="287"/>
      <c r="AB27" s="287"/>
      <c r="AC27" s="287"/>
      <c r="AD27" s="287"/>
      <c r="AE27" s="287"/>
      <c r="AF27" s="289" t="s">
        <v>150</v>
      </c>
      <c r="AG27" s="290"/>
      <c r="AH27" s="290"/>
      <c r="AI27" s="290"/>
      <c r="AJ27" s="290"/>
      <c r="AK27" s="290"/>
      <c r="AL27" s="291"/>
      <c r="AM27" s="287" t="str">
        <f>IF(中間シート!H373&lt;&gt;0,中間シート!H373,"")</f>
        <v/>
      </c>
      <c r="AN27" s="287"/>
      <c r="AO27" s="287"/>
      <c r="AP27" s="287"/>
      <c r="AQ27" s="287"/>
      <c r="AR27" s="287"/>
      <c r="AS27" s="287"/>
      <c r="AT27" s="287"/>
      <c r="AU27" s="287"/>
    </row>
    <row r="28" spans="1:49" ht="16.5" customHeight="1" x14ac:dyDescent="0.15">
      <c r="J28" s="278" t="s">
        <v>136</v>
      </c>
      <c r="K28" s="278"/>
      <c r="L28" s="278"/>
      <c r="M28" s="278"/>
      <c r="N28" s="287" t="str">
        <f>IF(中間シート!D374&lt;&gt;0,中間シート!D374,"")</f>
        <v/>
      </c>
      <c r="O28" s="287"/>
      <c r="P28" s="287"/>
      <c r="Q28" s="287"/>
      <c r="R28" s="287"/>
      <c r="S28" s="287"/>
      <c r="T28" s="287"/>
      <c r="U28" s="287"/>
      <c r="V28" s="287"/>
      <c r="W28" s="287" t="str">
        <f>IF(中間シート!G374&lt;&gt;0,中間シート!G374,"")</f>
        <v/>
      </c>
      <c r="X28" s="287"/>
      <c r="Y28" s="287"/>
      <c r="Z28" s="287"/>
      <c r="AA28" s="287"/>
      <c r="AB28" s="287"/>
      <c r="AC28" s="287"/>
      <c r="AD28" s="287"/>
      <c r="AE28" s="287"/>
      <c r="AF28" s="289" t="s">
        <v>150</v>
      </c>
      <c r="AG28" s="290"/>
      <c r="AH28" s="290"/>
      <c r="AI28" s="290"/>
      <c r="AJ28" s="290"/>
      <c r="AK28" s="290"/>
      <c r="AL28" s="291"/>
      <c r="AM28" s="287" t="str">
        <f>IF(中間シート!H374&lt;&gt;0,中間シート!H374,"")</f>
        <v/>
      </c>
      <c r="AN28" s="287"/>
      <c r="AO28" s="287"/>
      <c r="AP28" s="287"/>
      <c r="AQ28" s="287"/>
      <c r="AR28" s="287"/>
      <c r="AS28" s="287"/>
      <c r="AT28" s="287"/>
      <c r="AU28" s="287"/>
    </row>
    <row r="29" spans="1:49" ht="16.5" customHeight="1" x14ac:dyDescent="0.15">
      <c r="J29" s="278" t="s">
        <v>151</v>
      </c>
      <c r="K29" s="278"/>
      <c r="L29" s="278"/>
      <c r="M29" s="278"/>
      <c r="N29" s="287" t="str">
        <f>IF(N27&lt;&gt;"",SUM(N27:V28),"")</f>
        <v/>
      </c>
      <c r="O29" s="287"/>
      <c r="P29" s="287"/>
      <c r="Q29" s="287"/>
      <c r="R29" s="287"/>
      <c r="S29" s="287"/>
      <c r="T29" s="287"/>
      <c r="U29" s="287"/>
      <c r="V29" s="287"/>
      <c r="W29" s="287" t="str">
        <f>IF(W27&lt;&gt;"",SUM(W27:AE28),"")</f>
        <v/>
      </c>
      <c r="X29" s="287"/>
      <c r="Y29" s="287"/>
      <c r="Z29" s="287"/>
      <c r="AA29" s="287"/>
      <c r="AB29" s="287"/>
      <c r="AC29" s="287"/>
      <c r="AD29" s="287"/>
      <c r="AE29" s="287"/>
      <c r="AF29" s="289"/>
      <c r="AG29" s="290"/>
      <c r="AH29" s="290"/>
      <c r="AI29" s="290"/>
      <c r="AJ29" s="290"/>
      <c r="AK29" s="290"/>
      <c r="AL29" s="291"/>
      <c r="AM29" s="287" t="str">
        <f>IF(AM27&lt;&gt;"",SUM(AM27:AU28),"")</f>
        <v/>
      </c>
      <c r="AN29" s="287"/>
      <c r="AO29" s="287"/>
      <c r="AP29" s="287"/>
      <c r="AQ29" s="287"/>
      <c r="AR29" s="287"/>
      <c r="AS29" s="287"/>
      <c r="AT29" s="287"/>
      <c r="AU29" s="287"/>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←この値を申請の補助金交付申請額欄に記載してください</v>
      </c>
    </row>
    <row r="30" spans="1:49" x14ac:dyDescent="0.15">
      <c r="J30" s="114" t="s">
        <v>152</v>
      </c>
      <c r="K30" s="114"/>
      <c r="L30" s="114"/>
    </row>
    <row r="31" spans="1:49" x14ac:dyDescent="0.15">
      <c r="J31" s="217" t="s">
        <v>153</v>
      </c>
      <c r="K31" s="114"/>
      <c r="L31" s="114"/>
    </row>
    <row r="32" spans="1:49" x14ac:dyDescent="0.15">
      <c r="J32" s="217" t="s">
        <v>154</v>
      </c>
      <c r="K32" s="114"/>
      <c r="L32" s="114"/>
    </row>
    <row r="33" spans="10:12" x14ac:dyDescent="0.15">
      <c r="J33" s="217" t="s">
        <v>155</v>
      </c>
      <c r="L33" s="114"/>
    </row>
    <row r="34" spans="10:12" x14ac:dyDescent="0.15">
      <c r="J34" s="217"/>
      <c r="K34" s="114"/>
      <c r="L34" s="114"/>
    </row>
    <row r="35" spans="10:12" x14ac:dyDescent="0.15">
      <c r="J35" s="218"/>
      <c r="K35" s="114"/>
      <c r="L35" s="114"/>
    </row>
  </sheetData>
  <mergeCells count="53">
    <mergeCell ref="AQ9:BI13"/>
    <mergeCell ref="AR14:AT14"/>
    <mergeCell ref="AU14:BI14"/>
    <mergeCell ref="AR15:AT15"/>
    <mergeCell ref="AU15:BI15"/>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W29:AE29"/>
    <mergeCell ref="N27:V27"/>
    <mergeCell ref="W26:AE26"/>
    <mergeCell ref="W28:AE28"/>
    <mergeCell ref="W27:AE27"/>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x14ac:dyDescent="0.15">
      <c r="J1" s="47" t="s">
        <v>123</v>
      </c>
    </row>
    <row r="2" spans="7:61" x14ac:dyDescent="0.15">
      <c r="J2" s="47" t="s">
        <v>124</v>
      </c>
    </row>
    <row r="3" spans="7:61" ht="17.100000000000001" customHeight="1" x14ac:dyDescent="0.15">
      <c r="J3" s="47" t="s">
        <v>125</v>
      </c>
      <c r="X3" s="293" t="str">
        <f>IF(N75&lt;&gt;0,N75,"")</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IF(W75&lt;&gt;0,W75,"")</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←この値は使用しません。様式第１（通常）シートを参考ください！</v>
      </c>
    </row>
    <row r="7" spans="7:61" x14ac:dyDescent="0.15">
      <c r="J7" s="47" t="s">
        <v>128</v>
      </c>
    </row>
    <row r="9" spans="7:61" x14ac:dyDescent="0.15">
      <c r="J9" s="47" t="s">
        <v>129</v>
      </c>
    </row>
    <row r="10" spans="7:61" ht="16.5" customHeight="1" x14ac:dyDescent="0.15">
      <c r="J10" s="278" t="s">
        <v>130</v>
      </c>
      <c r="K10" s="278"/>
      <c r="L10" s="278"/>
      <c r="M10" s="278"/>
      <c r="N10" s="297" t="s">
        <v>131</v>
      </c>
      <c r="O10" s="298"/>
      <c r="P10" s="298"/>
      <c r="Q10" s="298"/>
      <c r="R10" s="298"/>
      <c r="S10" s="298"/>
      <c r="T10" s="298"/>
      <c r="U10" s="298"/>
      <c r="V10" s="298"/>
      <c r="W10" s="299"/>
      <c r="X10" s="306" t="s">
        <v>132</v>
      </c>
      <c r="Y10" s="307"/>
      <c r="Z10" s="307"/>
      <c r="AA10" s="307"/>
      <c r="AB10" s="307"/>
      <c r="AC10" s="307"/>
      <c r="AD10" s="307"/>
      <c r="AE10" s="307"/>
      <c r="AF10" s="307"/>
      <c r="AG10" s="307"/>
      <c r="AH10" s="307"/>
      <c r="AI10" s="307"/>
      <c r="AJ10" s="307"/>
      <c r="AK10" s="307"/>
      <c r="AL10" s="307"/>
      <c r="AM10" s="307"/>
      <c r="AN10" s="307"/>
      <c r="AO10" s="307"/>
      <c r="AP10" s="308"/>
      <c r="AQ10" s="278" t="s">
        <v>133</v>
      </c>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300"/>
      <c r="O11" s="301"/>
      <c r="P11" s="301"/>
      <c r="Q11" s="301"/>
      <c r="R11" s="301"/>
      <c r="S11" s="301"/>
      <c r="T11" s="301"/>
      <c r="U11" s="301"/>
      <c r="V11" s="301"/>
      <c r="W11" s="302"/>
      <c r="X11" s="309"/>
      <c r="Y11" s="310"/>
      <c r="Z11" s="310"/>
      <c r="AA11" s="310"/>
      <c r="AB11" s="310"/>
      <c r="AC11" s="310"/>
      <c r="AD11" s="310"/>
      <c r="AE11" s="310"/>
      <c r="AF11" s="310"/>
      <c r="AG11" s="310"/>
      <c r="AH11" s="310"/>
      <c r="AI11" s="310"/>
      <c r="AJ11" s="310"/>
      <c r="AK11" s="310"/>
      <c r="AL11" s="310"/>
      <c r="AM11" s="310"/>
      <c r="AN11" s="310"/>
      <c r="AO11" s="310"/>
      <c r="AP11" s="311"/>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300"/>
      <c r="O12" s="301"/>
      <c r="P12" s="301"/>
      <c r="Q12" s="301"/>
      <c r="R12" s="301"/>
      <c r="S12" s="301"/>
      <c r="T12" s="301"/>
      <c r="U12" s="301"/>
      <c r="V12" s="301"/>
      <c r="W12" s="302"/>
      <c r="X12" s="309"/>
      <c r="Y12" s="310"/>
      <c r="Z12" s="310"/>
      <c r="AA12" s="310"/>
      <c r="AB12" s="310"/>
      <c r="AC12" s="310"/>
      <c r="AD12" s="310"/>
      <c r="AE12" s="310"/>
      <c r="AF12" s="310"/>
      <c r="AG12" s="310"/>
      <c r="AH12" s="310"/>
      <c r="AI12" s="310"/>
      <c r="AJ12" s="310"/>
      <c r="AK12" s="310"/>
      <c r="AL12" s="310"/>
      <c r="AM12" s="310"/>
      <c r="AN12" s="310"/>
      <c r="AO12" s="310"/>
      <c r="AP12" s="311"/>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300"/>
      <c r="O13" s="301"/>
      <c r="P13" s="301"/>
      <c r="Q13" s="301"/>
      <c r="R13" s="301"/>
      <c r="S13" s="301"/>
      <c r="T13" s="301"/>
      <c r="U13" s="301"/>
      <c r="V13" s="301"/>
      <c r="W13" s="302"/>
      <c r="X13" s="309"/>
      <c r="Y13" s="310"/>
      <c r="Z13" s="310"/>
      <c r="AA13" s="310"/>
      <c r="AB13" s="310"/>
      <c r="AC13" s="310"/>
      <c r="AD13" s="310"/>
      <c r="AE13" s="310"/>
      <c r="AF13" s="310"/>
      <c r="AG13" s="310"/>
      <c r="AH13" s="310"/>
      <c r="AI13" s="310"/>
      <c r="AJ13" s="310"/>
      <c r="AK13" s="310"/>
      <c r="AL13" s="310"/>
      <c r="AM13" s="310"/>
      <c r="AN13" s="310"/>
      <c r="AO13" s="310"/>
      <c r="AP13" s="311"/>
      <c r="AQ13" s="278"/>
      <c r="AR13" s="278"/>
      <c r="AS13" s="278"/>
      <c r="AT13" s="278"/>
      <c r="AU13" s="278"/>
      <c r="AV13" s="278"/>
      <c r="AW13" s="278"/>
      <c r="AX13" s="278"/>
      <c r="AY13" s="278"/>
      <c r="AZ13" s="278"/>
      <c r="BA13" s="278"/>
      <c r="BB13" s="278"/>
      <c r="BC13" s="278"/>
      <c r="BD13" s="278"/>
      <c r="BE13" s="278"/>
      <c r="BF13" s="278"/>
      <c r="BG13" s="278"/>
      <c r="BH13" s="278"/>
      <c r="BI13" s="278"/>
    </row>
    <row r="14" spans="7:61" ht="16.5" customHeight="1" x14ac:dyDescent="0.15">
      <c r="J14" s="278"/>
      <c r="K14" s="278"/>
      <c r="L14" s="278"/>
      <c r="M14" s="278"/>
      <c r="N14" s="303"/>
      <c r="O14" s="304"/>
      <c r="P14" s="304"/>
      <c r="Q14" s="304"/>
      <c r="R14" s="304"/>
      <c r="S14" s="304"/>
      <c r="T14" s="304"/>
      <c r="U14" s="304"/>
      <c r="V14" s="304"/>
      <c r="W14" s="305"/>
      <c r="X14" s="312"/>
      <c r="Y14" s="313"/>
      <c r="Z14" s="313"/>
      <c r="AA14" s="313"/>
      <c r="AB14" s="313"/>
      <c r="AC14" s="313"/>
      <c r="AD14" s="313"/>
      <c r="AE14" s="313"/>
      <c r="AF14" s="313"/>
      <c r="AG14" s="313"/>
      <c r="AH14" s="313"/>
      <c r="AI14" s="313"/>
      <c r="AJ14" s="313"/>
      <c r="AK14" s="313"/>
      <c r="AL14" s="313"/>
      <c r="AM14" s="313"/>
      <c r="AN14" s="313"/>
      <c r="AO14" s="313"/>
      <c r="AP14" s="314"/>
      <c r="AQ14" s="278"/>
      <c r="AR14" s="278"/>
      <c r="AS14" s="278"/>
      <c r="AT14" s="278"/>
      <c r="AU14" s="278"/>
      <c r="AV14" s="278"/>
      <c r="AW14" s="278"/>
      <c r="AX14" s="278"/>
      <c r="AY14" s="278"/>
      <c r="AZ14" s="278"/>
      <c r="BA14" s="278"/>
      <c r="BB14" s="278"/>
      <c r="BC14" s="278"/>
      <c r="BD14" s="278"/>
      <c r="BE14" s="278"/>
      <c r="BF14" s="278"/>
      <c r="BG14" s="278"/>
      <c r="BH14" s="278"/>
      <c r="BI14" s="278"/>
    </row>
    <row r="15" spans="7:61" ht="17.100000000000001" customHeight="1" x14ac:dyDescent="0.15">
      <c r="G15" s="47">
        <v>1</v>
      </c>
      <c r="H15" s="47">
        <v>1</v>
      </c>
      <c r="J15" s="278" t="s">
        <v>134</v>
      </c>
      <c r="K15" s="278"/>
      <c r="L15" s="278"/>
      <c r="M15" s="278"/>
      <c r="N15" s="284" t="str">
        <f>IF(H15=1,中間シート!G4,"")</f>
        <v/>
      </c>
      <c r="O15" s="284"/>
      <c r="P15" s="284"/>
      <c r="Q15" s="284"/>
      <c r="R15" s="284"/>
      <c r="S15" s="284"/>
      <c r="T15" s="284"/>
      <c r="U15" s="284"/>
      <c r="V15" s="284"/>
      <c r="W15" s="284"/>
      <c r="X15" s="115"/>
      <c r="Y15" s="296" t="str">
        <f>IF(H15=1,IF(AND(中間シート!G5&lt;&gt;"",中間シート!H5&lt;&gt;""),中間シート!G5&amp;"-"&amp;中間シート!H5,""),"")</f>
        <v/>
      </c>
      <c r="Z15" s="296"/>
      <c r="AA15" s="296"/>
      <c r="AB15" s="294" t="str">
        <f>IF(H15=1,中間シート!G6&amp;中間シート!G7&amp;中間シート!G8&amp;中間シート!G9,"")</f>
        <v/>
      </c>
      <c r="AC15" s="294"/>
      <c r="AD15" s="294"/>
      <c r="AE15" s="294"/>
      <c r="AF15" s="294"/>
      <c r="AG15" s="294"/>
      <c r="AH15" s="294"/>
      <c r="AI15" s="294"/>
      <c r="AJ15" s="294"/>
      <c r="AK15" s="294"/>
      <c r="AL15" s="294"/>
      <c r="AM15" s="294"/>
      <c r="AN15" s="294"/>
      <c r="AO15" s="294"/>
      <c r="AP15" s="295"/>
      <c r="AQ15" s="115" t="s">
        <v>135</v>
      </c>
      <c r="AR15" s="296" t="str">
        <f>IF(AA15=1,IF(AND(中間シート!Z5&lt;&gt;"",中間シート!AA5&lt;&gt;""),中間シート!Z5&amp;"-"&amp;中間シート!AA5,""),"")</f>
        <v/>
      </c>
      <c r="AS15" s="296"/>
      <c r="AT15" s="296"/>
      <c r="AU15" s="294" t="str">
        <f>IF(AA15=1,中間シート!Z6&amp;中間シート!Z7&amp;中間シート!Z8&amp;中間シート!Z9,"")</f>
        <v/>
      </c>
      <c r="AV15" s="294"/>
      <c r="AW15" s="294"/>
      <c r="AX15" s="294"/>
      <c r="AY15" s="294"/>
      <c r="AZ15" s="294"/>
      <c r="BA15" s="294"/>
      <c r="BB15" s="294"/>
      <c r="BC15" s="294"/>
      <c r="BD15" s="294"/>
      <c r="BE15" s="294"/>
      <c r="BF15" s="294"/>
      <c r="BG15" s="294"/>
      <c r="BH15" s="294"/>
      <c r="BI15" s="295"/>
    </row>
    <row r="16" spans="7:61" ht="17.100000000000001" customHeight="1" x14ac:dyDescent="0.15">
      <c r="G16" s="47">
        <v>2</v>
      </c>
      <c r="H16" s="47">
        <f>IF(G16&lt;=中間シート!$G$3,1,0)</f>
        <v>0</v>
      </c>
      <c r="J16" s="278" t="s">
        <v>136</v>
      </c>
      <c r="K16" s="278"/>
      <c r="L16" s="278"/>
      <c r="M16" s="278"/>
      <c r="N16" s="284" t="str">
        <f>IF(H16=1,中間シート!G10,"")</f>
        <v/>
      </c>
      <c r="O16" s="284"/>
      <c r="P16" s="284"/>
      <c r="Q16" s="284"/>
      <c r="R16" s="284"/>
      <c r="S16" s="284"/>
      <c r="T16" s="284"/>
      <c r="U16" s="284"/>
      <c r="V16" s="284"/>
      <c r="W16" s="284"/>
      <c r="X16" s="115"/>
      <c r="Y16" s="296" t="str">
        <f>IF(H16=1,IF(AND(中間シート!G11&lt;&gt;"",中間シート!H11&lt;&gt;""),中間シート!G11&amp;"-"&amp;中間シート!H11,""),"")</f>
        <v/>
      </c>
      <c r="Z16" s="296"/>
      <c r="AA16" s="296"/>
      <c r="AB16" s="294" t="str">
        <f>IF(H16=1,中間シート!G12&amp;中間シート!G13&amp;中間シート!G14&amp;中間シート!G15,"")</f>
        <v/>
      </c>
      <c r="AC16" s="294"/>
      <c r="AD16" s="294"/>
      <c r="AE16" s="294"/>
      <c r="AF16" s="294"/>
      <c r="AG16" s="294"/>
      <c r="AH16" s="294"/>
      <c r="AI16" s="294"/>
      <c r="AJ16" s="294"/>
      <c r="AK16" s="294"/>
      <c r="AL16" s="294"/>
      <c r="AM16" s="294"/>
      <c r="AN16" s="294"/>
      <c r="AO16" s="294"/>
      <c r="AP16" s="295"/>
      <c r="AQ16" s="115" t="s">
        <v>135</v>
      </c>
      <c r="AR16" s="296" t="str">
        <f>IF(AA16=1,IF(AND(中間シート!Z11&lt;&gt;"",中間シート!AA11&lt;&gt;""),中間シート!Z11&amp;"-"&amp;中間シート!AA11,""),"")</f>
        <v/>
      </c>
      <c r="AS16" s="296"/>
      <c r="AT16" s="296"/>
      <c r="AU16" s="294" t="str">
        <f>IF(AA16=1,中間シート!Z12&amp;中間シート!Z13&amp;中間シート!Z14&amp;中間シート!Z15,"")</f>
        <v/>
      </c>
      <c r="AV16" s="294"/>
      <c r="AW16" s="294"/>
      <c r="AX16" s="294"/>
      <c r="AY16" s="294"/>
      <c r="AZ16" s="294"/>
      <c r="BA16" s="294"/>
      <c r="BB16" s="294"/>
      <c r="BC16" s="294"/>
      <c r="BD16" s="294"/>
      <c r="BE16" s="294"/>
      <c r="BF16" s="294"/>
      <c r="BG16" s="294"/>
      <c r="BH16" s="294"/>
      <c r="BI16" s="295"/>
    </row>
    <row r="17" spans="1:61" ht="17.100000000000001" customHeight="1" x14ac:dyDescent="0.15">
      <c r="G17" s="47">
        <v>3</v>
      </c>
      <c r="H17" s="47">
        <f>IF(G17&lt;=中間シート!$G$3,1,0)</f>
        <v>0</v>
      </c>
      <c r="J17" s="278" t="s">
        <v>156</v>
      </c>
      <c r="K17" s="278"/>
      <c r="L17" s="278"/>
      <c r="M17" s="278"/>
      <c r="N17" s="284" t="str">
        <f>IF(H17=1,中間シート!G16,"")</f>
        <v/>
      </c>
      <c r="O17" s="284"/>
      <c r="P17" s="284"/>
      <c r="Q17" s="284"/>
      <c r="R17" s="284"/>
      <c r="S17" s="284"/>
      <c r="T17" s="284"/>
      <c r="U17" s="284"/>
      <c r="V17" s="284"/>
      <c r="W17" s="284"/>
      <c r="X17" s="115"/>
      <c r="Y17" s="296" t="str">
        <f>IF(H17=1,IF(AND(中間シート!G17&lt;&gt;"",中間シート!H17&lt;&gt;""),中間シート!G17&amp;"-"&amp;中間シート!H17,""),"")</f>
        <v/>
      </c>
      <c r="Z17" s="296"/>
      <c r="AA17" s="296"/>
      <c r="AB17" s="294" t="str">
        <f>IF(H17=1,中間シート!G18&amp;中間シート!G19&amp;中間シート!G20&amp;中間シート!G21,"")</f>
        <v/>
      </c>
      <c r="AC17" s="294"/>
      <c r="AD17" s="294"/>
      <c r="AE17" s="294"/>
      <c r="AF17" s="294"/>
      <c r="AG17" s="294"/>
      <c r="AH17" s="294"/>
      <c r="AI17" s="294"/>
      <c r="AJ17" s="294"/>
      <c r="AK17" s="294"/>
      <c r="AL17" s="294"/>
      <c r="AM17" s="294"/>
      <c r="AN17" s="294"/>
      <c r="AO17" s="294"/>
      <c r="AP17" s="295"/>
      <c r="AQ17" s="115" t="s">
        <v>135</v>
      </c>
      <c r="AR17" s="296" t="str">
        <f>IF(AA17=1,IF(AND(中間シート!Z17&lt;&gt;"",中間シート!AA17&lt;&gt;""),中間シート!Z17&amp;"-"&amp;中間シート!AA17,""),"")</f>
        <v/>
      </c>
      <c r="AS17" s="296"/>
      <c r="AT17" s="296"/>
      <c r="AU17" s="294" t="str">
        <f>IF(AA17=1,中間シート!Z18&amp;中間シート!Z19&amp;中間シート!Z20&amp;中間シート!Z21,"")</f>
        <v/>
      </c>
      <c r="AV17" s="294"/>
      <c r="AW17" s="294"/>
      <c r="AX17" s="294"/>
      <c r="AY17" s="294"/>
      <c r="AZ17" s="294"/>
      <c r="BA17" s="294"/>
      <c r="BB17" s="294"/>
      <c r="BC17" s="294"/>
      <c r="BD17" s="294"/>
      <c r="BE17" s="294"/>
      <c r="BF17" s="294"/>
      <c r="BG17" s="294"/>
      <c r="BH17" s="294"/>
      <c r="BI17" s="295"/>
    </row>
    <row r="18" spans="1:61" ht="17.100000000000001" customHeight="1" x14ac:dyDescent="0.15">
      <c r="G18" s="47">
        <v>4</v>
      </c>
      <c r="H18" s="47">
        <f>IF(G18&lt;=中間シート!$G$3,1,0)</f>
        <v>0</v>
      </c>
      <c r="J18" s="278" t="s">
        <v>157</v>
      </c>
      <c r="K18" s="278"/>
      <c r="L18" s="278"/>
      <c r="M18" s="278"/>
      <c r="N18" s="284" t="str">
        <f>IF(H18=1,中間シート!G22,"")</f>
        <v/>
      </c>
      <c r="O18" s="284"/>
      <c r="P18" s="284"/>
      <c r="Q18" s="284"/>
      <c r="R18" s="284"/>
      <c r="S18" s="284"/>
      <c r="T18" s="284"/>
      <c r="U18" s="284"/>
      <c r="V18" s="284"/>
      <c r="W18" s="284"/>
      <c r="X18" s="115"/>
      <c r="Y18" s="296" t="str">
        <f>IF(H18=1,IF(AND(中間シート!G23&lt;&gt;"",中間シート!H23&lt;&gt;""),中間シート!G23&amp;"-"&amp;中間シート!H23,""),"")</f>
        <v/>
      </c>
      <c r="Z18" s="296"/>
      <c r="AA18" s="296"/>
      <c r="AB18" s="294" t="str">
        <f>IF(H18=1,中間シート!G24&amp;中間シート!G25&amp;中間シート!G26&amp;中間シート!G27,"")</f>
        <v/>
      </c>
      <c r="AC18" s="294"/>
      <c r="AD18" s="294"/>
      <c r="AE18" s="294"/>
      <c r="AF18" s="294"/>
      <c r="AG18" s="294"/>
      <c r="AH18" s="294"/>
      <c r="AI18" s="294"/>
      <c r="AJ18" s="294"/>
      <c r="AK18" s="294"/>
      <c r="AL18" s="294"/>
      <c r="AM18" s="294"/>
      <c r="AN18" s="294"/>
      <c r="AO18" s="294"/>
      <c r="AP18" s="295"/>
      <c r="AQ18" s="115" t="s">
        <v>135</v>
      </c>
      <c r="AR18" s="296" t="str">
        <f>IF(AA18=1,IF(AND(中間シート!Z23&lt;&gt;"",中間シート!AA23&lt;&gt;""),中間シート!Z23&amp;"-"&amp;中間シート!AA23,""),"")</f>
        <v/>
      </c>
      <c r="AS18" s="296"/>
      <c r="AT18" s="296"/>
      <c r="AU18" s="294" t="str">
        <f>IF(AA18=1,中間シート!Z24&amp;中間シート!Z25&amp;中間シート!Z26&amp;中間シート!Z27,"")</f>
        <v/>
      </c>
      <c r="AV18" s="294"/>
      <c r="AW18" s="294"/>
      <c r="AX18" s="294"/>
      <c r="AY18" s="294"/>
      <c r="AZ18" s="294"/>
      <c r="BA18" s="294"/>
      <c r="BB18" s="294"/>
      <c r="BC18" s="294"/>
      <c r="BD18" s="294"/>
      <c r="BE18" s="294"/>
      <c r="BF18" s="294"/>
      <c r="BG18" s="294"/>
      <c r="BH18" s="294"/>
      <c r="BI18" s="295"/>
    </row>
    <row r="19" spans="1:61" ht="17.100000000000001" customHeight="1" x14ac:dyDescent="0.15">
      <c r="G19" s="47">
        <v>5</v>
      </c>
      <c r="H19" s="47">
        <f>IF(G19&lt;=中間シート!$G$3,1,0)</f>
        <v>0</v>
      </c>
      <c r="J19" s="278" t="s">
        <v>158</v>
      </c>
      <c r="K19" s="278"/>
      <c r="L19" s="278"/>
      <c r="M19" s="278"/>
      <c r="N19" s="284" t="str">
        <f>IF(H19=1,中間シート!G28,"")</f>
        <v/>
      </c>
      <c r="O19" s="284"/>
      <c r="P19" s="284"/>
      <c r="Q19" s="284"/>
      <c r="R19" s="284"/>
      <c r="S19" s="284"/>
      <c r="T19" s="284"/>
      <c r="U19" s="284"/>
      <c r="V19" s="284"/>
      <c r="W19" s="284"/>
      <c r="X19" s="115"/>
      <c r="Y19" s="296" t="str">
        <f>IF(H19=1,IF(AND(中間シート!G29&lt;&gt;"",中間シート!H29&lt;&gt;""),中間シート!G29&amp;"-"&amp;中間シート!H29,""),"")</f>
        <v/>
      </c>
      <c r="Z19" s="296"/>
      <c r="AA19" s="296"/>
      <c r="AB19" s="294" t="str">
        <f>IF(H19=1,中間シート!G30&amp;中間シート!G31&amp;中間シート!G32&amp;中間シート!G33,"")</f>
        <v/>
      </c>
      <c r="AC19" s="294"/>
      <c r="AD19" s="294"/>
      <c r="AE19" s="294"/>
      <c r="AF19" s="294"/>
      <c r="AG19" s="294"/>
      <c r="AH19" s="294"/>
      <c r="AI19" s="294"/>
      <c r="AJ19" s="294"/>
      <c r="AK19" s="294"/>
      <c r="AL19" s="294"/>
      <c r="AM19" s="294"/>
      <c r="AN19" s="294"/>
      <c r="AO19" s="294"/>
      <c r="AP19" s="295"/>
      <c r="AQ19" s="115" t="s">
        <v>135</v>
      </c>
      <c r="AR19" s="296" t="str">
        <f>IF(AA19=1,IF(AND(中間シート!Z29&lt;&gt;"",中間シート!AA29&lt;&gt;""),中間シート!Z29&amp;"-"&amp;中間シート!AA29,""),"")</f>
        <v/>
      </c>
      <c r="AS19" s="296"/>
      <c r="AT19" s="296"/>
      <c r="AU19" s="294" t="str">
        <f>IF(AA19=1,中間シート!Z30&amp;中間シート!Z31&amp;中間シート!Z32&amp;中間シート!Z33,"")</f>
        <v/>
      </c>
      <c r="AV19" s="294"/>
      <c r="AW19" s="294"/>
      <c r="AX19" s="294"/>
      <c r="AY19" s="294"/>
      <c r="AZ19" s="294"/>
      <c r="BA19" s="294"/>
      <c r="BB19" s="294"/>
      <c r="BC19" s="294"/>
      <c r="BD19" s="294"/>
      <c r="BE19" s="294"/>
      <c r="BF19" s="294"/>
      <c r="BG19" s="294"/>
      <c r="BH19" s="294"/>
      <c r="BI19" s="295"/>
    </row>
    <row r="20" spans="1:61" ht="17.100000000000001" customHeight="1" x14ac:dyDescent="0.15">
      <c r="G20" s="47">
        <v>6</v>
      </c>
      <c r="H20" s="47">
        <f>IF(G20&lt;=中間シート!$G$3,1,0)</f>
        <v>0</v>
      </c>
      <c r="J20" s="278" t="s">
        <v>159</v>
      </c>
      <c r="K20" s="278"/>
      <c r="L20" s="278"/>
      <c r="M20" s="278"/>
      <c r="N20" s="284" t="str">
        <f>IF(H20=1,中間シート!G34,"")</f>
        <v/>
      </c>
      <c r="O20" s="284"/>
      <c r="P20" s="284"/>
      <c r="Q20" s="284"/>
      <c r="R20" s="284"/>
      <c r="S20" s="284"/>
      <c r="T20" s="284"/>
      <c r="U20" s="284"/>
      <c r="V20" s="284"/>
      <c r="W20" s="284"/>
      <c r="X20" s="115"/>
      <c r="Y20" s="296" t="str">
        <f>IF(H20=1,IF(AND(中間シート!G35&lt;&gt;"",中間シート!H35&lt;&gt;""),中間シート!G35&amp;"-"&amp;中間シート!H35,""),"")</f>
        <v/>
      </c>
      <c r="Z20" s="296"/>
      <c r="AA20" s="296"/>
      <c r="AB20" s="294" t="str">
        <f>IF(H20=1,中間シート!G36&amp;中間シート!G37&amp;中間シート!G38&amp;中間シート!G39,"")</f>
        <v/>
      </c>
      <c r="AC20" s="294"/>
      <c r="AD20" s="294"/>
      <c r="AE20" s="294"/>
      <c r="AF20" s="294"/>
      <c r="AG20" s="294"/>
      <c r="AH20" s="294"/>
      <c r="AI20" s="294"/>
      <c r="AJ20" s="294"/>
      <c r="AK20" s="294"/>
      <c r="AL20" s="294"/>
      <c r="AM20" s="294"/>
      <c r="AN20" s="294"/>
      <c r="AO20" s="294"/>
      <c r="AP20" s="295"/>
      <c r="AQ20" s="115" t="s">
        <v>135</v>
      </c>
      <c r="AR20" s="296" t="str">
        <f>IF(AA20=1,IF(AND(中間シート!Z35&lt;&gt;"",中間シート!AA35&lt;&gt;""),中間シート!Z35&amp;"-"&amp;中間シート!AA35,""),"")</f>
        <v/>
      </c>
      <c r="AS20" s="296"/>
      <c r="AT20" s="296"/>
      <c r="AU20" s="294" t="str">
        <f>IF(AA20=1,中間シート!Z36&amp;中間シート!Z37&amp;中間シート!Z38&amp;中間シート!Z39,"")</f>
        <v/>
      </c>
      <c r="AV20" s="294"/>
      <c r="AW20" s="294"/>
      <c r="AX20" s="294"/>
      <c r="AY20" s="294"/>
      <c r="AZ20" s="294"/>
      <c r="BA20" s="294"/>
      <c r="BB20" s="294"/>
      <c r="BC20" s="294"/>
      <c r="BD20" s="294"/>
      <c r="BE20" s="294"/>
      <c r="BF20" s="294"/>
      <c r="BG20" s="294"/>
      <c r="BH20" s="294"/>
      <c r="BI20" s="295"/>
    </row>
    <row r="21" spans="1:61" ht="17.100000000000001" customHeight="1" x14ac:dyDescent="0.15">
      <c r="G21" s="47">
        <v>7</v>
      </c>
      <c r="H21" s="47">
        <f>IF(G21&lt;=中間シート!$G$3,1,0)</f>
        <v>0</v>
      </c>
      <c r="J21" s="278" t="s">
        <v>160</v>
      </c>
      <c r="K21" s="278"/>
      <c r="L21" s="278"/>
      <c r="M21" s="278"/>
      <c r="N21" s="284" t="str">
        <f>IF(H21=1,中間シート!G40,"")</f>
        <v/>
      </c>
      <c r="O21" s="284"/>
      <c r="P21" s="284"/>
      <c r="Q21" s="284"/>
      <c r="R21" s="284"/>
      <c r="S21" s="284"/>
      <c r="T21" s="284"/>
      <c r="U21" s="284"/>
      <c r="V21" s="284"/>
      <c r="W21" s="284"/>
      <c r="X21" s="115"/>
      <c r="Y21" s="296" t="str">
        <f>IF(H21=1,IF(AND(中間シート!G41&lt;&gt;"",中間シート!H41&lt;&gt;""),中間シート!G41&amp;"-"&amp;中間シート!H41,""),"")</f>
        <v/>
      </c>
      <c r="Z21" s="296"/>
      <c r="AA21" s="296"/>
      <c r="AB21" s="294" t="str">
        <f>IF(H21=1,中間シート!G42&amp;中間シート!G43&amp;中間シート!G44&amp;中間シート!G45,"")</f>
        <v/>
      </c>
      <c r="AC21" s="294"/>
      <c r="AD21" s="294"/>
      <c r="AE21" s="294"/>
      <c r="AF21" s="294"/>
      <c r="AG21" s="294"/>
      <c r="AH21" s="294"/>
      <c r="AI21" s="294"/>
      <c r="AJ21" s="294"/>
      <c r="AK21" s="294"/>
      <c r="AL21" s="294"/>
      <c r="AM21" s="294"/>
      <c r="AN21" s="294"/>
      <c r="AO21" s="294"/>
      <c r="AP21" s="295"/>
      <c r="AQ21" s="115" t="s">
        <v>135</v>
      </c>
      <c r="AR21" s="296" t="str">
        <f>IF(AA21=1,IF(AND(中間シート!Z41&lt;&gt;"",中間シート!AA41&lt;&gt;""),中間シート!Z41&amp;"-"&amp;中間シート!AA41,""),"")</f>
        <v/>
      </c>
      <c r="AS21" s="296"/>
      <c r="AT21" s="296"/>
      <c r="AU21" s="294" t="str">
        <f>IF(AA21=1,中間シート!Z42&amp;中間シート!Z43&amp;中間シート!Z44&amp;中間シート!Z45,"")</f>
        <v/>
      </c>
      <c r="AV21" s="294"/>
      <c r="AW21" s="294"/>
      <c r="AX21" s="294"/>
      <c r="AY21" s="294"/>
      <c r="AZ21" s="294"/>
      <c r="BA21" s="294"/>
      <c r="BB21" s="294"/>
      <c r="BC21" s="294"/>
      <c r="BD21" s="294"/>
      <c r="BE21" s="294"/>
      <c r="BF21" s="294"/>
      <c r="BG21" s="294"/>
      <c r="BH21" s="294"/>
      <c r="BI21" s="295"/>
    </row>
    <row r="22" spans="1:61" ht="17.100000000000001" customHeight="1" x14ac:dyDescent="0.15">
      <c r="G22" s="47">
        <v>8</v>
      </c>
      <c r="H22" s="47">
        <f>IF(G22&lt;=中間シート!$G$3,1,0)</f>
        <v>0</v>
      </c>
      <c r="J22" s="278" t="s">
        <v>161</v>
      </c>
      <c r="K22" s="278"/>
      <c r="L22" s="278"/>
      <c r="M22" s="278"/>
      <c r="N22" s="284" t="str">
        <f>IF(H22=1,中間シート!G46,"")</f>
        <v/>
      </c>
      <c r="O22" s="284"/>
      <c r="P22" s="284"/>
      <c r="Q22" s="284"/>
      <c r="R22" s="284"/>
      <c r="S22" s="284"/>
      <c r="T22" s="284"/>
      <c r="U22" s="284"/>
      <c r="V22" s="284"/>
      <c r="W22" s="284"/>
      <c r="X22" s="115"/>
      <c r="Y22" s="296" t="str">
        <f>IF(H22=1,IF(AND(中間シート!G47&lt;&gt;"",中間シート!H47&lt;&gt;""),中間シート!G47&amp;"-"&amp;中間シート!H47,""),"")</f>
        <v/>
      </c>
      <c r="Z22" s="296"/>
      <c r="AA22" s="296"/>
      <c r="AB22" s="294" t="str">
        <f>IF(H22=1,中間シート!G48&amp;中間シート!G49&amp;中間シート!G50&amp;中間シート!G51,"")</f>
        <v/>
      </c>
      <c r="AC22" s="294"/>
      <c r="AD22" s="294"/>
      <c r="AE22" s="294"/>
      <c r="AF22" s="294"/>
      <c r="AG22" s="294"/>
      <c r="AH22" s="294"/>
      <c r="AI22" s="294"/>
      <c r="AJ22" s="294"/>
      <c r="AK22" s="294"/>
      <c r="AL22" s="294"/>
      <c r="AM22" s="294"/>
      <c r="AN22" s="294"/>
      <c r="AO22" s="294"/>
      <c r="AP22" s="295"/>
      <c r="AQ22" s="115" t="s">
        <v>135</v>
      </c>
      <c r="AR22" s="296" t="str">
        <f>IF(AA22=1,IF(AND(中間シート!Z47&lt;&gt;"",中間シート!AA47&lt;&gt;""),中間シート!Z47&amp;"-"&amp;中間シート!AA47,""),"")</f>
        <v/>
      </c>
      <c r="AS22" s="296"/>
      <c r="AT22" s="296"/>
      <c r="AU22" s="294" t="str">
        <f>IF(AA22=1,中間シート!Z48&amp;中間シート!Z49&amp;中間シート!Z50&amp;中間シート!Z51,"")</f>
        <v/>
      </c>
      <c r="AV22" s="294"/>
      <c r="AW22" s="294"/>
      <c r="AX22" s="294"/>
      <c r="AY22" s="294"/>
      <c r="AZ22" s="294"/>
      <c r="BA22" s="294"/>
      <c r="BB22" s="294"/>
      <c r="BC22" s="294"/>
      <c r="BD22" s="294"/>
      <c r="BE22" s="294"/>
      <c r="BF22" s="294"/>
      <c r="BG22" s="294"/>
      <c r="BH22" s="294"/>
      <c r="BI22" s="295"/>
    </row>
    <row r="23" spans="1:61" ht="17.100000000000001" customHeight="1" x14ac:dyDescent="0.15">
      <c r="G23" s="47">
        <v>9</v>
      </c>
      <c r="H23" s="47">
        <f>IF(G23&lt;=中間シート!$G$3,1,0)</f>
        <v>0</v>
      </c>
      <c r="J23" s="278" t="s">
        <v>162</v>
      </c>
      <c r="K23" s="278"/>
      <c r="L23" s="278"/>
      <c r="M23" s="278"/>
      <c r="N23" s="284" t="str">
        <f>IF(H23=1,中間シート!G52,"")</f>
        <v/>
      </c>
      <c r="O23" s="284"/>
      <c r="P23" s="284"/>
      <c r="Q23" s="284"/>
      <c r="R23" s="284"/>
      <c r="S23" s="284"/>
      <c r="T23" s="284"/>
      <c r="U23" s="284"/>
      <c r="V23" s="284"/>
      <c r="W23" s="284"/>
      <c r="X23" s="115"/>
      <c r="Y23" s="296" t="str">
        <f>IF(H23=1,IF(AND(中間シート!G53&lt;&gt;"",中間シート!H53&lt;&gt;""),中間シート!G53&amp;"-"&amp;中間シート!H53,""),"")</f>
        <v/>
      </c>
      <c r="Z23" s="296"/>
      <c r="AA23" s="296"/>
      <c r="AB23" s="294" t="str">
        <f>IF(H23=1,中間シート!G54&amp;中間シート!G55&amp;中間シート!G56&amp;中間シート!G57,"")</f>
        <v/>
      </c>
      <c r="AC23" s="294"/>
      <c r="AD23" s="294"/>
      <c r="AE23" s="294"/>
      <c r="AF23" s="294"/>
      <c r="AG23" s="294"/>
      <c r="AH23" s="294"/>
      <c r="AI23" s="294"/>
      <c r="AJ23" s="294"/>
      <c r="AK23" s="294"/>
      <c r="AL23" s="294"/>
      <c r="AM23" s="294"/>
      <c r="AN23" s="294"/>
      <c r="AO23" s="294"/>
      <c r="AP23" s="295"/>
      <c r="AQ23" s="115" t="s">
        <v>135</v>
      </c>
      <c r="AR23" s="296" t="str">
        <f>IF(AA23=1,IF(AND(中間シート!Z53&lt;&gt;"",中間シート!AA53&lt;&gt;""),中間シート!Z53&amp;"-"&amp;中間シート!AA53,""),"")</f>
        <v/>
      </c>
      <c r="AS23" s="296"/>
      <c r="AT23" s="296"/>
      <c r="AU23" s="294" t="str">
        <f>IF(AA23=1,中間シート!Z54&amp;中間シート!Z55&amp;中間シート!Z56&amp;中間シート!Z57,"")</f>
        <v/>
      </c>
      <c r="AV23" s="294"/>
      <c r="AW23" s="294"/>
      <c r="AX23" s="294"/>
      <c r="AY23" s="294"/>
      <c r="AZ23" s="294"/>
      <c r="BA23" s="294"/>
      <c r="BB23" s="294"/>
      <c r="BC23" s="294"/>
      <c r="BD23" s="294"/>
      <c r="BE23" s="294"/>
      <c r="BF23" s="294"/>
      <c r="BG23" s="294"/>
      <c r="BH23" s="294"/>
      <c r="BI23" s="295"/>
    </row>
    <row r="24" spans="1:61" ht="17.100000000000001" customHeight="1" x14ac:dyDescent="0.15">
      <c r="G24" s="47">
        <v>10</v>
      </c>
      <c r="H24" s="47">
        <f>IF(G24&lt;=中間シート!$G$3,1,0)</f>
        <v>0</v>
      </c>
      <c r="J24" s="278" t="s">
        <v>163</v>
      </c>
      <c r="K24" s="278"/>
      <c r="L24" s="278"/>
      <c r="M24" s="278"/>
      <c r="N24" s="284" t="str">
        <f>IF(H24=1,中間シート!G58,"")</f>
        <v/>
      </c>
      <c r="O24" s="284"/>
      <c r="P24" s="284"/>
      <c r="Q24" s="284"/>
      <c r="R24" s="284"/>
      <c r="S24" s="284"/>
      <c r="T24" s="284"/>
      <c r="U24" s="284"/>
      <c r="V24" s="284"/>
      <c r="W24" s="284"/>
      <c r="X24" s="115"/>
      <c r="Y24" s="296" t="str">
        <f>IF(H24=1,IF(AND(中間シート!G59&lt;&gt;"",中間シート!H59&lt;&gt;""),中間シート!G59&amp;"-"&amp;中間シート!H59,""),"")</f>
        <v/>
      </c>
      <c r="Z24" s="296"/>
      <c r="AA24" s="296"/>
      <c r="AB24" s="294" t="str">
        <f>IF(H24=1,中間シート!G60&amp;中間シート!G61&amp;中間シート!G62&amp;中間シート!G63,"")</f>
        <v/>
      </c>
      <c r="AC24" s="294"/>
      <c r="AD24" s="294"/>
      <c r="AE24" s="294"/>
      <c r="AF24" s="294"/>
      <c r="AG24" s="294"/>
      <c r="AH24" s="294"/>
      <c r="AI24" s="294"/>
      <c r="AJ24" s="294"/>
      <c r="AK24" s="294"/>
      <c r="AL24" s="294"/>
      <c r="AM24" s="294"/>
      <c r="AN24" s="294"/>
      <c r="AO24" s="294"/>
      <c r="AP24" s="295"/>
      <c r="AQ24" s="115" t="s">
        <v>135</v>
      </c>
      <c r="AR24" s="296" t="str">
        <f>IF(AA24=1,IF(AND(中間シート!Z59&lt;&gt;"",中間シート!AA59&lt;&gt;""),中間シート!Z59&amp;"-"&amp;中間シート!AA59,""),"")</f>
        <v/>
      </c>
      <c r="AS24" s="296"/>
      <c r="AT24" s="296"/>
      <c r="AU24" s="294" t="str">
        <f>IF(AA24=1,中間シート!Z60&amp;中間シート!Z61&amp;中間シート!Z62&amp;中間シート!Z63,"")</f>
        <v/>
      </c>
      <c r="AV24" s="294"/>
      <c r="AW24" s="294"/>
      <c r="AX24" s="294"/>
      <c r="AY24" s="294"/>
      <c r="AZ24" s="294"/>
      <c r="BA24" s="294"/>
      <c r="BB24" s="294"/>
      <c r="BC24" s="294"/>
      <c r="BD24" s="294"/>
      <c r="BE24" s="294"/>
      <c r="BF24" s="294"/>
      <c r="BG24" s="294"/>
      <c r="BH24" s="294"/>
      <c r="BI24" s="295"/>
    </row>
    <row r="26" spans="1:61" x14ac:dyDescent="0.15">
      <c r="J26" s="50" t="s">
        <v>137</v>
      </c>
    </row>
    <row r="27" spans="1:61" ht="16.5" customHeight="1" x14ac:dyDescent="0.15">
      <c r="A27" s="47" t="s">
        <v>138</v>
      </c>
      <c r="B27" s="47" t="s">
        <v>139</v>
      </c>
      <c r="C27" s="47" t="s">
        <v>140</v>
      </c>
      <c r="D27" s="47" t="s">
        <v>141</v>
      </c>
      <c r="E27" s="47">
        <v>1</v>
      </c>
      <c r="F27" s="47">
        <v>2</v>
      </c>
      <c r="G27" s="47">
        <v>3</v>
      </c>
      <c r="H27" s="47">
        <v>4</v>
      </c>
      <c r="J27" s="278" t="s">
        <v>142</v>
      </c>
      <c r="K27" s="278"/>
      <c r="L27" s="278"/>
      <c r="M27" s="278"/>
      <c r="N27" s="289" t="s">
        <v>143</v>
      </c>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row>
    <row r="28" spans="1:61" ht="16.5" customHeight="1" x14ac:dyDescent="0.15">
      <c r="A28" s="47">
        <f>中間シート!AI187</f>
        <v>101</v>
      </c>
      <c r="B28" s="47" t="str">
        <f>中間シート!AK187</f>
        <v>事業場1</v>
      </c>
      <c r="C28" s="47" t="str">
        <f>中間シート!AJ187</f>
        <v/>
      </c>
      <c r="D28" s="47" t="str">
        <f>VLOOKUP($A28,中間シート!$D$187:$K$276,4)</f>
        <v>KS-32-02</v>
      </c>
      <c r="E28" s="47" t="str">
        <f>VLOOKUP($A28,中間シート!$D$187:$K$276,5)</f>
        <v/>
      </c>
      <c r="F28" s="47" t="str">
        <f>VLOOKUP($A28,中間シート!$D$187:$K$276,6)</f>
        <v/>
      </c>
      <c r="G28" s="47" t="str">
        <f>VLOOKUP($A28,中間シート!$D$187:$K$276,7)</f>
        <v/>
      </c>
      <c r="H28" s="47" t="str">
        <f>VLOOKUP($A28,中間シート!$D$187:$K$276,8)</f>
        <v/>
      </c>
      <c r="J28" s="278" t="s">
        <v>134</v>
      </c>
      <c r="K28" s="278"/>
      <c r="L28" s="278"/>
      <c r="M28" s="278"/>
      <c r="N28" s="281" t="str">
        <f>IF($A28&lt;&gt;9999,VLOOKUP($A28,中間シート!$D$187:$T$276,9,FALSE),"")</f>
        <v>株式会社ツールプラネット</v>
      </c>
      <c r="O28" s="282"/>
      <c r="P28" s="282"/>
      <c r="Q28" s="282"/>
      <c r="R28" s="282"/>
      <c r="S28" s="282"/>
      <c r="T28" s="283"/>
      <c r="U28" s="285" t="s">
        <v>74</v>
      </c>
      <c r="V28" s="286"/>
      <c r="W28" s="281" t="str">
        <f>IF($A28&lt;&gt;9999,VLOOKUP($A28,中間シート!$D$187:$T$276,10,FALSE),"")</f>
        <v>TPM-TAB nanoBT</v>
      </c>
      <c r="X28" s="282"/>
      <c r="Y28" s="282"/>
      <c r="Z28" s="282"/>
      <c r="AA28" s="282"/>
      <c r="AB28" s="282"/>
      <c r="AC28" s="283"/>
      <c r="AD28" s="285" t="s">
        <v>74</v>
      </c>
      <c r="AE28" s="286"/>
      <c r="AF28" s="281" t="str">
        <f>IF($A28&lt;&gt;9999,VLOOKUP($A28,中間シート!$D$187:$T$276,11,FALSE),"")</f>
        <v/>
      </c>
      <c r="AG28" s="282"/>
      <c r="AH28" s="282"/>
      <c r="AI28" s="282"/>
      <c r="AJ28" s="282"/>
      <c r="AK28" s="283"/>
    </row>
    <row r="29" spans="1:61" ht="16.5" customHeight="1" x14ac:dyDescent="0.15">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78" t="str">
        <f>IF(B29="事業場99","事業場2",B29)</f>
        <v>事業場2</v>
      </c>
      <c r="K29" s="278"/>
      <c r="L29" s="278"/>
      <c r="M29" s="278"/>
      <c r="N29" s="281" t="str">
        <f>IF($A29&lt;&gt;9999,IF($C29=2,VLOOKUP($A29,中間シート!$D$187:$T$276,14,FALSE),VLOOKUP($A29,中間シート!$D$187:$T$276,9,FALSE)),"")</f>
        <v/>
      </c>
      <c r="O29" s="282"/>
      <c r="P29" s="282"/>
      <c r="Q29" s="282"/>
      <c r="R29" s="282"/>
      <c r="S29" s="282"/>
      <c r="T29" s="283"/>
      <c r="U29" s="285" t="s">
        <v>74</v>
      </c>
      <c r="V29" s="286"/>
      <c r="W29" s="281" t="str">
        <f>IF($A29&lt;&gt;9999,IF($C29=2,VLOOKUP($A29,中間シート!$D$187:$T$276,15,FALSE),VLOOKUP($A29,中間シート!$D$187:$T$276,10,FALSE)),"")</f>
        <v/>
      </c>
      <c r="X29" s="282"/>
      <c r="Y29" s="282"/>
      <c r="Z29" s="282"/>
      <c r="AA29" s="282"/>
      <c r="AB29" s="282"/>
      <c r="AC29" s="283"/>
      <c r="AD29" s="285" t="s">
        <v>74</v>
      </c>
      <c r="AE29" s="286"/>
      <c r="AF29" s="281" t="str">
        <f>IF($A29&lt;&gt;9999,IF($C29=2,VLOOKUP($A29,中間シート!$D$187:$T$276,16,FALSE),VLOOKUP($A29,中間シート!$D$187:$T$276,11,FALSE)),"")</f>
        <v/>
      </c>
      <c r="AG29" s="282"/>
      <c r="AH29" s="282"/>
      <c r="AI29" s="282"/>
      <c r="AJ29" s="282"/>
      <c r="AK29" s="283"/>
    </row>
    <row r="30" spans="1:61" ht="16.5" customHeight="1" x14ac:dyDescent="0.15">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78" t="str">
        <f>IF(B30="事業場99","",B30)</f>
        <v/>
      </c>
      <c r="K30" s="278"/>
      <c r="L30" s="278"/>
      <c r="M30" s="278"/>
      <c r="N30" s="281" t="str">
        <f>IF($A30&lt;&gt;9999,IF($C30=2,VLOOKUP($A30,中間シート!$D$187:$T$276,14,FALSE),VLOOKUP($A30,中間シート!$D$187:$T$276,9,FALSE)),"")</f>
        <v/>
      </c>
      <c r="O30" s="282"/>
      <c r="P30" s="282"/>
      <c r="Q30" s="282"/>
      <c r="R30" s="282"/>
      <c r="S30" s="282"/>
      <c r="T30" s="283"/>
      <c r="U30" s="285" t="s">
        <v>74</v>
      </c>
      <c r="V30" s="286"/>
      <c r="W30" s="281" t="str">
        <f>IF($A30&lt;&gt;9999,IF($C30=2,VLOOKUP($A30,中間シート!$D$187:$T$276,15,FALSE),VLOOKUP($A30,中間シート!$D$187:$T$276,10,FALSE)),"")</f>
        <v/>
      </c>
      <c r="X30" s="282"/>
      <c r="Y30" s="282"/>
      <c r="Z30" s="282"/>
      <c r="AA30" s="282"/>
      <c r="AB30" s="282"/>
      <c r="AC30" s="283"/>
      <c r="AD30" s="285" t="s">
        <v>74</v>
      </c>
      <c r="AE30" s="286"/>
      <c r="AF30" s="281" t="str">
        <f>IF($A30&lt;&gt;9999,IF($C30=2,VLOOKUP($A30,中間シート!$D$187:$T$276,16,FALSE),VLOOKUP($A30,中間シート!$D$187:$T$276,11,FALSE)),"")</f>
        <v/>
      </c>
      <c r="AG30" s="282"/>
      <c r="AH30" s="282"/>
      <c r="AI30" s="282"/>
      <c r="AJ30" s="282"/>
      <c r="AK30" s="283"/>
    </row>
    <row r="31" spans="1:61" ht="16.5" customHeight="1" x14ac:dyDescent="0.15">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78" t="str">
        <f t="shared" ref="J31:J57" si="0">IF(B31="事業場99","",B31)</f>
        <v/>
      </c>
      <c r="K31" s="278"/>
      <c r="L31" s="278"/>
      <c r="M31" s="278"/>
      <c r="N31" s="281" t="str">
        <f>IF($A31&lt;&gt;9999,IF($C31=2,VLOOKUP($A31,中間シート!$D$187:$T$276,14,FALSE),VLOOKUP($A31,中間シート!$D$187:$T$276,9,FALSE)),"")</f>
        <v/>
      </c>
      <c r="O31" s="282"/>
      <c r="P31" s="282"/>
      <c r="Q31" s="282"/>
      <c r="R31" s="282"/>
      <c r="S31" s="282"/>
      <c r="T31" s="283"/>
      <c r="U31" s="285" t="s">
        <v>74</v>
      </c>
      <c r="V31" s="286"/>
      <c r="W31" s="281" t="str">
        <f>IF($A31&lt;&gt;9999,IF($C31=2,VLOOKUP($A31,中間シート!$D$187:$T$276,15,FALSE),VLOOKUP($A31,中間シート!$D$187:$T$276,10,FALSE)),"")</f>
        <v/>
      </c>
      <c r="X31" s="282"/>
      <c r="Y31" s="282"/>
      <c r="Z31" s="282"/>
      <c r="AA31" s="282"/>
      <c r="AB31" s="282"/>
      <c r="AC31" s="283"/>
      <c r="AD31" s="285" t="s">
        <v>74</v>
      </c>
      <c r="AE31" s="286"/>
      <c r="AF31" s="281" t="str">
        <f>IF($A31&lt;&gt;9999,IF($C31=2,VLOOKUP($A31,中間シート!$D$187:$T$276,16,FALSE),VLOOKUP($A31,中間シート!$D$187:$T$276,11,FALSE)),"")</f>
        <v/>
      </c>
      <c r="AG31" s="282"/>
      <c r="AH31" s="282"/>
      <c r="AI31" s="282"/>
      <c r="AJ31" s="282"/>
      <c r="AK31" s="283"/>
    </row>
    <row r="32" spans="1:61" ht="16.5" customHeight="1" x14ac:dyDescent="0.15">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78" t="str">
        <f t="shared" si="0"/>
        <v/>
      </c>
      <c r="K32" s="278"/>
      <c r="L32" s="278"/>
      <c r="M32" s="278"/>
      <c r="N32" s="281" t="str">
        <f>IF($A32&lt;&gt;9999,IF($C32=2,VLOOKUP($A32,中間シート!$D$187:$T$276,14,FALSE),VLOOKUP($A32,中間シート!$D$187:$T$276,9,FALSE)),"")</f>
        <v/>
      </c>
      <c r="O32" s="282"/>
      <c r="P32" s="282"/>
      <c r="Q32" s="282"/>
      <c r="R32" s="282"/>
      <c r="S32" s="282"/>
      <c r="T32" s="283"/>
      <c r="U32" s="285" t="s">
        <v>74</v>
      </c>
      <c r="V32" s="286"/>
      <c r="W32" s="281" t="str">
        <f>IF($A32&lt;&gt;9999,IF($C32=2,VLOOKUP($A32,中間シート!$D$187:$T$276,15,FALSE),VLOOKUP($A32,中間シート!$D$187:$T$276,10,FALSE)),"")</f>
        <v/>
      </c>
      <c r="X32" s="282"/>
      <c r="Y32" s="282"/>
      <c r="Z32" s="282"/>
      <c r="AA32" s="282"/>
      <c r="AB32" s="282"/>
      <c r="AC32" s="283"/>
      <c r="AD32" s="285" t="s">
        <v>74</v>
      </c>
      <c r="AE32" s="286"/>
      <c r="AF32" s="281" t="str">
        <f>IF($A32&lt;&gt;9999,IF($C32=2,VLOOKUP($A32,中間シート!$D$187:$T$276,16,FALSE),VLOOKUP($A32,中間シート!$D$187:$T$276,11,FALSE)),"")</f>
        <v/>
      </c>
      <c r="AG32" s="282"/>
      <c r="AH32" s="282"/>
      <c r="AI32" s="282"/>
      <c r="AJ32" s="282"/>
      <c r="AK32" s="283"/>
    </row>
    <row r="33" spans="1:37" ht="16.5" customHeight="1" x14ac:dyDescent="0.15">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78" t="str">
        <f t="shared" si="0"/>
        <v/>
      </c>
      <c r="K33" s="278"/>
      <c r="L33" s="278"/>
      <c r="M33" s="278"/>
      <c r="N33" s="281" t="str">
        <f>IF($A33&lt;&gt;9999,IF($C33=2,VLOOKUP($A33,中間シート!$D$187:$T$276,14,FALSE),VLOOKUP($A33,中間シート!$D$187:$T$276,9,FALSE)),"")</f>
        <v/>
      </c>
      <c r="O33" s="282"/>
      <c r="P33" s="282"/>
      <c r="Q33" s="282"/>
      <c r="R33" s="282"/>
      <c r="S33" s="282"/>
      <c r="T33" s="283"/>
      <c r="U33" s="285" t="s">
        <v>74</v>
      </c>
      <c r="V33" s="286"/>
      <c r="W33" s="281" t="str">
        <f>IF($A33&lt;&gt;9999,IF($C33=2,VLOOKUP($A33,中間シート!$D$187:$T$276,15,FALSE),VLOOKUP($A33,中間シート!$D$187:$T$276,10,FALSE)),"")</f>
        <v/>
      </c>
      <c r="X33" s="282"/>
      <c r="Y33" s="282"/>
      <c r="Z33" s="282"/>
      <c r="AA33" s="282"/>
      <c r="AB33" s="282"/>
      <c r="AC33" s="283"/>
      <c r="AD33" s="285" t="s">
        <v>74</v>
      </c>
      <c r="AE33" s="286"/>
      <c r="AF33" s="281" t="str">
        <f>IF($A33&lt;&gt;9999,IF($C33=2,VLOOKUP($A33,中間シート!$D$187:$T$276,16,FALSE),VLOOKUP($A33,中間シート!$D$187:$T$276,11,FALSE)),"")</f>
        <v/>
      </c>
      <c r="AG33" s="282"/>
      <c r="AH33" s="282"/>
      <c r="AI33" s="282"/>
      <c r="AJ33" s="282"/>
      <c r="AK33" s="283"/>
    </row>
    <row r="34" spans="1:37" ht="16.5" customHeight="1" x14ac:dyDescent="0.15">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78" t="str">
        <f t="shared" si="0"/>
        <v/>
      </c>
      <c r="K34" s="278"/>
      <c r="L34" s="278"/>
      <c r="M34" s="278"/>
      <c r="N34" s="281" t="str">
        <f>IF($A34&lt;&gt;9999,IF($C34=2,VLOOKUP($A34,中間シート!$D$187:$T$276,14,FALSE),VLOOKUP($A34,中間シート!$D$187:$T$276,9,FALSE)),"")</f>
        <v/>
      </c>
      <c r="O34" s="282"/>
      <c r="P34" s="282"/>
      <c r="Q34" s="282"/>
      <c r="R34" s="282"/>
      <c r="S34" s="282"/>
      <c r="T34" s="283"/>
      <c r="U34" s="285" t="s">
        <v>74</v>
      </c>
      <c r="V34" s="286"/>
      <c r="W34" s="281" t="str">
        <f>IF($A34&lt;&gt;9999,IF($C34=2,VLOOKUP($A34,中間シート!$D$187:$T$276,15,FALSE),VLOOKUP($A34,中間シート!$D$187:$T$276,10,FALSE)),"")</f>
        <v/>
      </c>
      <c r="X34" s="282"/>
      <c r="Y34" s="282"/>
      <c r="Z34" s="282"/>
      <c r="AA34" s="282"/>
      <c r="AB34" s="282"/>
      <c r="AC34" s="283"/>
      <c r="AD34" s="285" t="s">
        <v>74</v>
      </c>
      <c r="AE34" s="286"/>
      <c r="AF34" s="281" t="str">
        <f>IF($A34&lt;&gt;9999,IF($C34=2,VLOOKUP($A34,中間シート!$D$187:$T$276,16,FALSE),VLOOKUP($A34,中間シート!$D$187:$T$276,11,FALSE)),"")</f>
        <v/>
      </c>
      <c r="AG34" s="282"/>
      <c r="AH34" s="282"/>
      <c r="AI34" s="282"/>
      <c r="AJ34" s="282"/>
      <c r="AK34" s="283"/>
    </row>
    <row r="35" spans="1:37" ht="16.5" customHeight="1" x14ac:dyDescent="0.15">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78" t="str">
        <f t="shared" si="0"/>
        <v/>
      </c>
      <c r="K35" s="278"/>
      <c r="L35" s="278"/>
      <c r="M35" s="278"/>
      <c r="N35" s="281" t="str">
        <f>IF($A35&lt;&gt;9999,IF($C35=2,VLOOKUP($A35,中間シート!$D$187:$T$276,14,FALSE),VLOOKUP($A35,中間シート!$D$187:$T$276,9,FALSE)),"")</f>
        <v/>
      </c>
      <c r="O35" s="282"/>
      <c r="P35" s="282"/>
      <c r="Q35" s="282"/>
      <c r="R35" s="282"/>
      <c r="S35" s="282"/>
      <c r="T35" s="283"/>
      <c r="U35" s="285" t="s">
        <v>74</v>
      </c>
      <c r="V35" s="286"/>
      <c r="W35" s="281" t="str">
        <f>IF($A35&lt;&gt;9999,IF($C35=2,VLOOKUP($A35,中間シート!$D$187:$T$276,15,FALSE),VLOOKUP($A35,中間シート!$D$187:$T$276,10,FALSE)),"")</f>
        <v/>
      </c>
      <c r="X35" s="282"/>
      <c r="Y35" s="282"/>
      <c r="Z35" s="282"/>
      <c r="AA35" s="282"/>
      <c r="AB35" s="282"/>
      <c r="AC35" s="283"/>
      <c r="AD35" s="285" t="s">
        <v>74</v>
      </c>
      <c r="AE35" s="286"/>
      <c r="AF35" s="281" t="str">
        <f>IF($A35&lt;&gt;9999,IF($C35=2,VLOOKUP($A35,中間シート!$D$187:$T$276,16,FALSE),VLOOKUP($A35,中間シート!$D$187:$T$276,11,FALSE)),"")</f>
        <v/>
      </c>
      <c r="AG35" s="282"/>
      <c r="AH35" s="282"/>
      <c r="AI35" s="282"/>
      <c r="AJ35" s="282"/>
      <c r="AK35" s="283"/>
    </row>
    <row r="36" spans="1:37" ht="16.5" customHeight="1" x14ac:dyDescent="0.15">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78" t="str">
        <f t="shared" si="0"/>
        <v/>
      </c>
      <c r="K36" s="278"/>
      <c r="L36" s="278"/>
      <c r="M36" s="278"/>
      <c r="N36" s="281" t="str">
        <f>IF($A36&lt;&gt;9999,IF($C36=2,VLOOKUP($A36,中間シート!$D$187:$T$276,14,FALSE),VLOOKUP($A36,中間シート!$D$187:$T$276,9,FALSE)),"")</f>
        <v/>
      </c>
      <c r="O36" s="282"/>
      <c r="P36" s="282"/>
      <c r="Q36" s="282"/>
      <c r="R36" s="282"/>
      <c r="S36" s="282"/>
      <c r="T36" s="283"/>
      <c r="U36" s="285" t="s">
        <v>74</v>
      </c>
      <c r="V36" s="286"/>
      <c r="W36" s="281" t="str">
        <f>IF($A36&lt;&gt;9999,IF($C36=2,VLOOKUP($A36,中間シート!$D$187:$T$276,15,FALSE),VLOOKUP($A36,中間シート!$D$187:$T$276,10,FALSE)),"")</f>
        <v/>
      </c>
      <c r="X36" s="282"/>
      <c r="Y36" s="282"/>
      <c r="Z36" s="282"/>
      <c r="AA36" s="282"/>
      <c r="AB36" s="282"/>
      <c r="AC36" s="283"/>
      <c r="AD36" s="285" t="s">
        <v>74</v>
      </c>
      <c r="AE36" s="286"/>
      <c r="AF36" s="281" t="str">
        <f>IF($A36&lt;&gt;9999,IF($C36=2,VLOOKUP($A36,中間シート!$D$187:$T$276,16,FALSE),VLOOKUP($A36,中間シート!$D$187:$T$276,11,FALSE)),"")</f>
        <v/>
      </c>
      <c r="AG36" s="282"/>
      <c r="AH36" s="282"/>
      <c r="AI36" s="282"/>
      <c r="AJ36" s="282"/>
      <c r="AK36" s="283"/>
    </row>
    <row r="37" spans="1:37" ht="16.5" customHeight="1" x14ac:dyDescent="0.15">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78" t="str">
        <f t="shared" si="0"/>
        <v/>
      </c>
      <c r="K37" s="278"/>
      <c r="L37" s="278"/>
      <c r="M37" s="278"/>
      <c r="N37" s="281" t="str">
        <f>IF($A37&lt;&gt;9999,IF($C37=2,VLOOKUP($A37,中間シート!$D$187:$T$276,14,FALSE),VLOOKUP($A37,中間シート!$D$187:$T$276,9,FALSE)),"")</f>
        <v/>
      </c>
      <c r="O37" s="282"/>
      <c r="P37" s="282"/>
      <c r="Q37" s="282"/>
      <c r="R37" s="282"/>
      <c r="S37" s="282"/>
      <c r="T37" s="283"/>
      <c r="U37" s="285" t="s">
        <v>74</v>
      </c>
      <c r="V37" s="286"/>
      <c r="W37" s="281" t="str">
        <f>IF($A37&lt;&gt;9999,IF($C37=2,VLOOKUP($A37,中間シート!$D$187:$T$276,15,FALSE),VLOOKUP($A37,中間シート!$D$187:$T$276,10,FALSE)),"")</f>
        <v/>
      </c>
      <c r="X37" s="282"/>
      <c r="Y37" s="282"/>
      <c r="Z37" s="282"/>
      <c r="AA37" s="282"/>
      <c r="AB37" s="282"/>
      <c r="AC37" s="283"/>
      <c r="AD37" s="285" t="s">
        <v>74</v>
      </c>
      <c r="AE37" s="286"/>
      <c r="AF37" s="281" t="str">
        <f>IF($A37&lt;&gt;9999,IF($C37=2,VLOOKUP($A37,中間シート!$D$187:$T$276,16,FALSE),VLOOKUP($A37,中間シート!$D$187:$T$276,11,FALSE)),"")</f>
        <v/>
      </c>
      <c r="AG37" s="282"/>
      <c r="AH37" s="282"/>
      <c r="AI37" s="282"/>
      <c r="AJ37" s="282"/>
      <c r="AK37" s="283"/>
    </row>
    <row r="38" spans="1:37" ht="16.5" customHeight="1" x14ac:dyDescent="0.15">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78" t="str">
        <f t="shared" si="0"/>
        <v/>
      </c>
      <c r="K38" s="278"/>
      <c r="L38" s="278"/>
      <c r="M38" s="278"/>
      <c r="N38" s="281" t="str">
        <f>IF($A38&lt;&gt;9999,IF($C38=2,VLOOKUP($A38,中間シート!$D$187:$T$276,14,FALSE),VLOOKUP($A38,中間シート!$D$187:$T$276,9,FALSE)),"")</f>
        <v/>
      </c>
      <c r="O38" s="282"/>
      <c r="P38" s="282"/>
      <c r="Q38" s="282"/>
      <c r="R38" s="282"/>
      <c r="S38" s="282"/>
      <c r="T38" s="283"/>
      <c r="U38" s="285" t="s">
        <v>74</v>
      </c>
      <c r="V38" s="286"/>
      <c r="W38" s="281" t="str">
        <f>IF($A38&lt;&gt;9999,IF($C38=2,VLOOKUP($A38,中間シート!$D$187:$T$276,15,FALSE),VLOOKUP($A38,中間シート!$D$187:$T$276,10,FALSE)),"")</f>
        <v/>
      </c>
      <c r="X38" s="282"/>
      <c r="Y38" s="282"/>
      <c r="Z38" s="282"/>
      <c r="AA38" s="282"/>
      <c r="AB38" s="282"/>
      <c r="AC38" s="283"/>
      <c r="AD38" s="285" t="s">
        <v>74</v>
      </c>
      <c r="AE38" s="286"/>
      <c r="AF38" s="281" t="str">
        <f>IF($A38&lt;&gt;9999,IF($C38=2,VLOOKUP($A38,中間シート!$D$187:$T$276,16,FALSE),VLOOKUP($A38,中間シート!$D$187:$T$276,11,FALSE)),"")</f>
        <v/>
      </c>
      <c r="AG38" s="282"/>
      <c r="AH38" s="282"/>
      <c r="AI38" s="282"/>
      <c r="AJ38" s="282"/>
      <c r="AK38" s="283"/>
    </row>
    <row r="39" spans="1:37" ht="16.5" customHeight="1" x14ac:dyDescent="0.15">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78" t="str">
        <f t="shared" si="0"/>
        <v/>
      </c>
      <c r="K39" s="278"/>
      <c r="L39" s="278"/>
      <c r="M39" s="278"/>
      <c r="N39" s="281" t="str">
        <f>IF($A39&lt;&gt;9999,IF($C39=2,VLOOKUP($A39,中間シート!$D$187:$T$276,14,FALSE),VLOOKUP($A39,中間シート!$D$187:$T$276,9,FALSE)),"")</f>
        <v/>
      </c>
      <c r="O39" s="282"/>
      <c r="P39" s="282"/>
      <c r="Q39" s="282"/>
      <c r="R39" s="282"/>
      <c r="S39" s="282"/>
      <c r="T39" s="283"/>
      <c r="U39" s="285" t="s">
        <v>74</v>
      </c>
      <c r="V39" s="286"/>
      <c r="W39" s="281" t="str">
        <f>IF($A39&lt;&gt;9999,IF($C39=2,VLOOKUP($A39,中間シート!$D$187:$T$276,15,FALSE),VLOOKUP($A39,中間シート!$D$187:$T$276,10,FALSE)),"")</f>
        <v/>
      </c>
      <c r="X39" s="282"/>
      <c r="Y39" s="282"/>
      <c r="Z39" s="282"/>
      <c r="AA39" s="282"/>
      <c r="AB39" s="282"/>
      <c r="AC39" s="283"/>
      <c r="AD39" s="285" t="s">
        <v>74</v>
      </c>
      <c r="AE39" s="286"/>
      <c r="AF39" s="281" t="str">
        <f>IF($A39&lt;&gt;9999,IF($C39=2,VLOOKUP($A39,中間シート!$D$187:$T$276,16,FALSE),VLOOKUP($A39,中間シート!$D$187:$T$276,11,FALSE)),"")</f>
        <v/>
      </c>
      <c r="AG39" s="282"/>
      <c r="AH39" s="282"/>
      <c r="AI39" s="282"/>
      <c r="AJ39" s="282"/>
      <c r="AK39" s="283"/>
    </row>
    <row r="40" spans="1:37" ht="16.5" customHeight="1" x14ac:dyDescent="0.15">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78" t="str">
        <f t="shared" si="0"/>
        <v/>
      </c>
      <c r="K40" s="278"/>
      <c r="L40" s="278"/>
      <c r="M40" s="278"/>
      <c r="N40" s="281" t="str">
        <f>IF($A40&lt;&gt;9999,IF($C40=2,VLOOKUP($A40,中間シート!$D$187:$T$276,14,FALSE),VLOOKUP($A40,中間シート!$D$187:$T$276,9,FALSE)),"")</f>
        <v/>
      </c>
      <c r="O40" s="282"/>
      <c r="P40" s="282"/>
      <c r="Q40" s="282"/>
      <c r="R40" s="282"/>
      <c r="S40" s="282"/>
      <c r="T40" s="283"/>
      <c r="U40" s="285" t="s">
        <v>74</v>
      </c>
      <c r="V40" s="286"/>
      <c r="W40" s="281" t="str">
        <f>IF($A40&lt;&gt;9999,IF($C40=2,VLOOKUP($A40,中間シート!$D$187:$T$276,15,FALSE),VLOOKUP($A40,中間シート!$D$187:$T$276,10,FALSE)),"")</f>
        <v/>
      </c>
      <c r="X40" s="282"/>
      <c r="Y40" s="282"/>
      <c r="Z40" s="282"/>
      <c r="AA40" s="282"/>
      <c r="AB40" s="282"/>
      <c r="AC40" s="283"/>
      <c r="AD40" s="285" t="s">
        <v>74</v>
      </c>
      <c r="AE40" s="286"/>
      <c r="AF40" s="281" t="str">
        <f>IF($A40&lt;&gt;9999,IF($C40=2,VLOOKUP($A40,中間シート!$D$187:$T$276,16,FALSE),VLOOKUP($A40,中間シート!$D$187:$T$276,11,FALSE)),"")</f>
        <v/>
      </c>
      <c r="AG40" s="282"/>
      <c r="AH40" s="282"/>
      <c r="AI40" s="282"/>
      <c r="AJ40" s="282"/>
      <c r="AK40" s="283"/>
    </row>
    <row r="41" spans="1:37" ht="16.5" customHeight="1" x14ac:dyDescent="0.15">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78" t="str">
        <f t="shared" si="0"/>
        <v/>
      </c>
      <c r="K41" s="278"/>
      <c r="L41" s="278"/>
      <c r="M41" s="278"/>
      <c r="N41" s="281" t="str">
        <f>IF($A41&lt;&gt;9999,IF($C41=2,VLOOKUP($A41,中間シート!$D$187:$T$276,14,FALSE),VLOOKUP($A41,中間シート!$D$187:$T$276,9,FALSE)),"")</f>
        <v/>
      </c>
      <c r="O41" s="282"/>
      <c r="P41" s="282"/>
      <c r="Q41" s="282"/>
      <c r="R41" s="282"/>
      <c r="S41" s="282"/>
      <c r="T41" s="283"/>
      <c r="U41" s="285" t="s">
        <v>74</v>
      </c>
      <c r="V41" s="286"/>
      <c r="W41" s="281" t="str">
        <f>IF($A41&lt;&gt;9999,IF($C41=2,VLOOKUP($A41,中間シート!$D$187:$T$276,15,FALSE),VLOOKUP($A41,中間シート!$D$187:$T$276,10,FALSE)),"")</f>
        <v/>
      </c>
      <c r="X41" s="282"/>
      <c r="Y41" s="282"/>
      <c r="Z41" s="282"/>
      <c r="AA41" s="282"/>
      <c r="AB41" s="282"/>
      <c r="AC41" s="283"/>
      <c r="AD41" s="285" t="s">
        <v>74</v>
      </c>
      <c r="AE41" s="286"/>
      <c r="AF41" s="281" t="str">
        <f>IF($A41&lt;&gt;9999,IF($C41=2,VLOOKUP($A41,中間シート!$D$187:$T$276,16,FALSE),VLOOKUP($A41,中間シート!$D$187:$T$276,11,FALSE)),"")</f>
        <v/>
      </c>
      <c r="AG41" s="282"/>
      <c r="AH41" s="282"/>
      <c r="AI41" s="282"/>
      <c r="AJ41" s="282"/>
      <c r="AK41" s="283"/>
    </row>
    <row r="42" spans="1:37" ht="16.5" customHeight="1" x14ac:dyDescent="0.15">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78" t="str">
        <f t="shared" si="0"/>
        <v/>
      </c>
      <c r="K42" s="278"/>
      <c r="L42" s="278"/>
      <c r="M42" s="278"/>
      <c r="N42" s="281" t="str">
        <f>IF($A42&lt;&gt;9999,IF($C42=2,VLOOKUP($A42,中間シート!$D$187:$T$276,14,FALSE),VLOOKUP($A42,中間シート!$D$187:$T$276,9,FALSE)),"")</f>
        <v/>
      </c>
      <c r="O42" s="282"/>
      <c r="P42" s="282"/>
      <c r="Q42" s="282"/>
      <c r="R42" s="282"/>
      <c r="S42" s="282"/>
      <c r="T42" s="283"/>
      <c r="U42" s="285" t="s">
        <v>74</v>
      </c>
      <c r="V42" s="286"/>
      <c r="W42" s="281" t="str">
        <f>IF($A42&lt;&gt;9999,IF($C42=2,VLOOKUP($A42,中間シート!$D$187:$T$276,15,FALSE),VLOOKUP($A42,中間シート!$D$187:$T$276,10,FALSE)),"")</f>
        <v/>
      </c>
      <c r="X42" s="282"/>
      <c r="Y42" s="282"/>
      <c r="Z42" s="282"/>
      <c r="AA42" s="282"/>
      <c r="AB42" s="282"/>
      <c r="AC42" s="283"/>
      <c r="AD42" s="285" t="s">
        <v>74</v>
      </c>
      <c r="AE42" s="286"/>
      <c r="AF42" s="281" t="str">
        <f>IF($A42&lt;&gt;9999,IF($C42=2,VLOOKUP($A42,中間シート!$D$187:$T$276,16,FALSE),VLOOKUP($A42,中間シート!$D$187:$T$276,11,FALSE)),"")</f>
        <v/>
      </c>
      <c r="AG42" s="282"/>
      <c r="AH42" s="282"/>
      <c r="AI42" s="282"/>
      <c r="AJ42" s="282"/>
      <c r="AK42" s="283"/>
    </row>
    <row r="43" spans="1:37" ht="16.5" customHeight="1" x14ac:dyDescent="0.15">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78" t="str">
        <f t="shared" si="0"/>
        <v/>
      </c>
      <c r="K43" s="278"/>
      <c r="L43" s="278"/>
      <c r="M43" s="278"/>
      <c r="N43" s="281" t="str">
        <f>IF($A43&lt;&gt;9999,IF($C43=2,VLOOKUP($A43,中間シート!$D$187:$T$276,14,FALSE),VLOOKUP($A43,中間シート!$D$187:$T$276,9,FALSE)),"")</f>
        <v/>
      </c>
      <c r="O43" s="282"/>
      <c r="P43" s="282"/>
      <c r="Q43" s="282"/>
      <c r="R43" s="282"/>
      <c r="S43" s="282"/>
      <c r="T43" s="283"/>
      <c r="U43" s="285" t="s">
        <v>74</v>
      </c>
      <c r="V43" s="286"/>
      <c r="W43" s="281" t="str">
        <f>IF($A43&lt;&gt;9999,IF($C43=2,VLOOKUP($A43,中間シート!$D$187:$T$276,15,FALSE),VLOOKUP($A43,中間シート!$D$187:$T$276,10,FALSE)),"")</f>
        <v/>
      </c>
      <c r="X43" s="282"/>
      <c r="Y43" s="282"/>
      <c r="Z43" s="282"/>
      <c r="AA43" s="282"/>
      <c r="AB43" s="282"/>
      <c r="AC43" s="283"/>
      <c r="AD43" s="285" t="s">
        <v>74</v>
      </c>
      <c r="AE43" s="286"/>
      <c r="AF43" s="281" t="str">
        <f>IF($A43&lt;&gt;9999,IF($C43=2,VLOOKUP($A43,中間シート!$D$187:$T$276,16,FALSE),VLOOKUP($A43,中間シート!$D$187:$T$276,11,FALSE)),"")</f>
        <v/>
      </c>
      <c r="AG43" s="282"/>
      <c r="AH43" s="282"/>
      <c r="AI43" s="282"/>
      <c r="AJ43" s="282"/>
      <c r="AK43" s="283"/>
    </row>
    <row r="44" spans="1:37" ht="16.5" customHeight="1" x14ac:dyDescent="0.15">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78" t="str">
        <f t="shared" si="0"/>
        <v/>
      </c>
      <c r="K44" s="278"/>
      <c r="L44" s="278"/>
      <c r="M44" s="278"/>
      <c r="N44" s="281" t="str">
        <f>IF($A44&lt;&gt;9999,IF($C44=2,VLOOKUP($A44,中間シート!$D$187:$T$276,14,FALSE),VLOOKUP($A44,中間シート!$D$187:$T$276,9,FALSE)),"")</f>
        <v/>
      </c>
      <c r="O44" s="282"/>
      <c r="P44" s="282"/>
      <c r="Q44" s="282"/>
      <c r="R44" s="282"/>
      <c r="S44" s="282"/>
      <c r="T44" s="283"/>
      <c r="U44" s="285" t="s">
        <v>74</v>
      </c>
      <c r="V44" s="286"/>
      <c r="W44" s="281" t="str">
        <f>IF($A44&lt;&gt;9999,IF($C44=2,VLOOKUP($A44,中間シート!$D$187:$T$276,15,FALSE),VLOOKUP($A44,中間シート!$D$187:$T$276,10,FALSE)),"")</f>
        <v/>
      </c>
      <c r="X44" s="282"/>
      <c r="Y44" s="282"/>
      <c r="Z44" s="282"/>
      <c r="AA44" s="282"/>
      <c r="AB44" s="282"/>
      <c r="AC44" s="283"/>
      <c r="AD44" s="285" t="s">
        <v>74</v>
      </c>
      <c r="AE44" s="286"/>
      <c r="AF44" s="281" t="str">
        <f>IF($A44&lt;&gt;9999,IF($C44=2,VLOOKUP($A44,中間シート!$D$187:$T$276,16,FALSE),VLOOKUP($A44,中間シート!$D$187:$T$276,11,FALSE)),"")</f>
        <v/>
      </c>
      <c r="AG44" s="282"/>
      <c r="AH44" s="282"/>
      <c r="AI44" s="282"/>
      <c r="AJ44" s="282"/>
      <c r="AK44" s="283"/>
    </row>
    <row r="45" spans="1:37" ht="16.5" customHeight="1" x14ac:dyDescent="0.15">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78" t="str">
        <f t="shared" si="0"/>
        <v/>
      </c>
      <c r="K45" s="278"/>
      <c r="L45" s="278"/>
      <c r="M45" s="278"/>
      <c r="N45" s="281" t="str">
        <f>IF($A45&lt;&gt;9999,IF($C45=2,VLOOKUP($A45,中間シート!$D$187:$T$276,14,FALSE),VLOOKUP($A45,中間シート!$D$187:$T$276,9,FALSE)),"")</f>
        <v/>
      </c>
      <c r="O45" s="282"/>
      <c r="P45" s="282"/>
      <c r="Q45" s="282"/>
      <c r="R45" s="282"/>
      <c r="S45" s="282"/>
      <c r="T45" s="283"/>
      <c r="U45" s="285" t="s">
        <v>74</v>
      </c>
      <c r="V45" s="286"/>
      <c r="W45" s="281" t="str">
        <f>IF($A45&lt;&gt;9999,IF($C45=2,VLOOKUP($A45,中間シート!$D$187:$T$276,15,FALSE),VLOOKUP($A45,中間シート!$D$187:$T$276,10,FALSE)),"")</f>
        <v/>
      </c>
      <c r="X45" s="282"/>
      <c r="Y45" s="282"/>
      <c r="Z45" s="282"/>
      <c r="AA45" s="282"/>
      <c r="AB45" s="282"/>
      <c r="AC45" s="283"/>
      <c r="AD45" s="285" t="s">
        <v>74</v>
      </c>
      <c r="AE45" s="286"/>
      <c r="AF45" s="281" t="str">
        <f>IF($A45&lt;&gt;9999,IF($C45=2,VLOOKUP($A45,中間シート!$D$187:$T$276,16,FALSE),VLOOKUP($A45,中間シート!$D$187:$T$276,11,FALSE)),"")</f>
        <v/>
      </c>
      <c r="AG45" s="282"/>
      <c r="AH45" s="282"/>
      <c r="AI45" s="282"/>
      <c r="AJ45" s="282"/>
      <c r="AK45" s="283"/>
    </row>
    <row r="46" spans="1:37" ht="16.5" customHeight="1" x14ac:dyDescent="0.15">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78" t="str">
        <f t="shared" si="0"/>
        <v/>
      </c>
      <c r="K46" s="278"/>
      <c r="L46" s="278"/>
      <c r="M46" s="278"/>
      <c r="N46" s="281" t="str">
        <f>IF($A46&lt;&gt;9999,IF($C46=2,VLOOKUP($A46,中間シート!$D$187:$T$276,14,FALSE),VLOOKUP($A46,中間シート!$D$187:$T$276,9,FALSE)),"")</f>
        <v/>
      </c>
      <c r="O46" s="282"/>
      <c r="P46" s="282"/>
      <c r="Q46" s="282"/>
      <c r="R46" s="282"/>
      <c r="S46" s="282"/>
      <c r="T46" s="283"/>
      <c r="U46" s="285" t="s">
        <v>74</v>
      </c>
      <c r="V46" s="286"/>
      <c r="W46" s="281" t="str">
        <f>IF($A46&lt;&gt;9999,IF($C46=2,VLOOKUP($A46,中間シート!$D$187:$T$276,15,FALSE),VLOOKUP($A46,中間シート!$D$187:$T$276,10,FALSE)),"")</f>
        <v/>
      </c>
      <c r="X46" s="282"/>
      <c r="Y46" s="282"/>
      <c r="Z46" s="282"/>
      <c r="AA46" s="282"/>
      <c r="AB46" s="282"/>
      <c r="AC46" s="283"/>
      <c r="AD46" s="285" t="s">
        <v>74</v>
      </c>
      <c r="AE46" s="286"/>
      <c r="AF46" s="281" t="str">
        <f>IF($A46&lt;&gt;9999,IF($C46=2,VLOOKUP($A46,中間シート!$D$187:$T$276,16,FALSE),VLOOKUP($A46,中間シート!$D$187:$T$276,11,FALSE)),"")</f>
        <v/>
      </c>
      <c r="AG46" s="282"/>
      <c r="AH46" s="282"/>
      <c r="AI46" s="282"/>
      <c r="AJ46" s="282"/>
      <c r="AK46" s="283"/>
    </row>
    <row r="47" spans="1:37" ht="16.5" customHeight="1" x14ac:dyDescent="0.15">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8" t="str">
        <f t="shared" si="0"/>
        <v/>
      </c>
      <c r="K47" s="278"/>
      <c r="L47" s="278"/>
      <c r="M47" s="278"/>
      <c r="N47" s="281" t="str">
        <f>IF($A47&lt;&gt;9999,IF($C47=2,VLOOKUP($A47,中間シート!$D$187:$T$276,14,FALSE),VLOOKUP($A47,中間シート!$D$187:$T$276,9,FALSE)),"")</f>
        <v/>
      </c>
      <c r="O47" s="282"/>
      <c r="P47" s="282"/>
      <c r="Q47" s="282"/>
      <c r="R47" s="282"/>
      <c r="S47" s="282"/>
      <c r="T47" s="283"/>
      <c r="U47" s="285" t="s">
        <v>74</v>
      </c>
      <c r="V47" s="286"/>
      <c r="W47" s="281" t="str">
        <f>IF($A47&lt;&gt;9999,IF($C47=2,VLOOKUP($A47,中間シート!$D$187:$T$276,15,FALSE),VLOOKUP($A47,中間シート!$D$187:$T$276,10,FALSE)),"")</f>
        <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37" ht="16.5" customHeight="1" x14ac:dyDescent="0.15">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 t="shared" si="0"/>
        <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47" ht="16.5" customHeight="1" x14ac:dyDescent="0.15">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 t="shared" si="0"/>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47" ht="16.5" customHeight="1" x14ac:dyDescent="0.15">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si="0"/>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47" ht="16.5" customHeight="1" x14ac:dyDescent="0.15">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47" ht="16.5" customHeight="1" x14ac:dyDescent="0.15">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47" ht="16.5" customHeight="1" x14ac:dyDescent="0.15">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47" ht="16.5" customHeight="1" x14ac:dyDescent="0.15">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47" ht="16.5" customHeight="1" x14ac:dyDescent="0.15">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47" ht="16.5" customHeight="1" x14ac:dyDescent="0.15">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47" ht="16.5" customHeight="1" x14ac:dyDescent="0.15">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47" ht="16.5" customHeight="1" x14ac:dyDescent="0.15">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x14ac:dyDescent="0.15">
      <c r="J59" s="114" t="s">
        <v>144</v>
      </c>
      <c r="K59" s="114"/>
      <c r="L59" s="288" t="s">
        <v>145</v>
      </c>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row>
    <row r="60" spans="1:47" x14ac:dyDescent="0.15">
      <c r="J60" s="114"/>
      <c r="K60" s="114"/>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row>
    <row r="62" spans="1:47" x14ac:dyDescent="0.15">
      <c r="J62" s="50" t="s">
        <v>146</v>
      </c>
    </row>
    <row r="63" spans="1:47" ht="13.5" customHeight="1" x14ac:dyDescent="0.15">
      <c r="AU63" s="49" t="s">
        <v>147</v>
      </c>
    </row>
    <row r="64" spans="1:47" ht="30.75" customHeight="1" x14ac:dyDescent="0.15">
      <c r="J64" s="278" t="s">
        <v>148</v>
      </c>
      <c r="K64" s="278"/>
      <c r="L64" s="278"/>
      <c r="M64" s="278"/>
      <c r="N64" s="292" t="s">
        <v>53</v>
      </c>
      <c r="O64" s="278"/>
      <c r="P64" s="278"/>
      <c r="Q64" s="278"/>
      <c r="R64" s="278"/>
      <c r="S64" s="278"/>
      <c r="T64" s="278"/>
      <c r="U64" s="278"/>
      <c r="V64" s="278"/>
      <c r="W64" s="278" t="s">
        <v>149</v>
      </c>
      <c r="X64" s="278"/>
      <c r="Y64" s="278"/>
      <c r="Z64" s="278"/>
      <c r="AA64" s="278"/>
      <c r="AB64" s="278"/>
      <c r="AC64" s="278"/>
      <c r="AD64" s="278"/>
      <c r="AE64" s="278"/>
      <c r="AF64" s="289" t="s">
        <v>58</v>
      </c>
      <c r="AG64" s="290"/>
      <c r="AH64" s="290"/>
      <c r="AI64" s="290"/>
      <c r="AJ64" s="290"/>
      <c r="AK64" s="290"/>
      <c r="AL64" s="291"/>
      <c r="AM64" s="278" t="s">
        <v>59</v>
      </c>
      <c r="AN64" s="278"/>
      <c r="AO64" s="278"/>
      <c r="AP64" s="278"/>
      <c r="AQ64" s="278"/>
      <c r="AR64" s="278"/>
      <c r="AS64" s="278"/>
      <c r="AT64" s="278"/>
      <c r="AU64" s="278"/>
    </row>
    <row r="65" spans="10:49" ht="16.5" customHeight="1" x14ac:dyDescent="0.15">
      <c r="J65" s="278" t="s">
        <v>134</v>
      </c>
      <c r="K65" s="278"/>
      <c r="L65" s="278"/>
      <c r="M65" s="278"/>
      <c r="N65" s="287" t="str">
        <f>IF(中間シート!D373&lt;&gt;0,中間シート!D373,"")</f>
        <v/>
      </c>
      <c r="O65" s="287"/>
      <c r="P65" s="287"/>
      <c r="Q65" s="287"/>
      <c r="R65" s="287"/>
      <c r="S65" s="287"/>
      <c r="T65" s="287"/>
      <c r="U65" s="287"/>
      <c r="V65" s="287"/>
      <c r="W65" s="287" t="str">
        <f>IF(中間シート!G373&lt;&gt;0,中間シート!G373,"")</f>
        <v/>
      </c>
      <c r="X65" s="287"/>
      <c r="Y65" s="287"/>
      <c r="Z65" s="287"/>
      <c r="AA65" s="287"/>
      <c r="AB65" s="287"/>
      <c r="AC65" s="287"/>
      <c r="AD65" s="287"/>
      <c r="AE65" s="287"/>
      <c r="AF65" s="289" t="s">
        <v>150</v>
      </c>
      <c r="AG65" s="290"/>
      <c r="AH65" s="290"/>
      <c r="AI65" s="290"/>
      <c r="AJ65" s="290"/>
      <c r="AK65" s="290"/>
      <c r="AL65" s="291"/>
      <c r="AM65" s="287" t="str">
        <f>IF(中間シート!H373&lt;&gt;0,中間シート!H373,"")</f>
        <v/>
      </c>
      <c r="AN65" s="287"/>
      <c r="AO65" s="287"/>
      <c r="AP65" s="287"/>
      <c r="AQ65" s="287"/>
      <c r="AR65" s="287"/>
      <c r="AS65" s="287"/>
      <c r="AT65" s="287"/>
      <c r="AU65" s="287"/>
    </row>
    <row r="66" spans="10:49" ht="16.5" customHeight="1" x14ac:dyDescent="0.15">
      <c r="J66" s="278" t="s">
        <v>136</v>
      </c>
      <c r="K66" s="278"/>
      <c r="L66" s="278"/>
      <c r="M66" s="278"/>
      <c r="N66" s="287" t="str">
        <f>IF(中間シート!D374&lt;&gt;0,中間シート!D374,"")</f>
        <v/>
      </c>
      <c r="O66" s="287"/>
      <c r="P66" s="287"/>
      <c r="Q66" s="287"/>
      <c r="R66" s="287"/>
      <c r="S66" s="287"/>
      <c r="T66" s="287"/>
      <c r="U66" s="287"/>
      <c r="V66" s="287"/>
      <c r="W66" s="287" t="str">
        <f>IF(中間シート!G374&lt;&gt;0,中間シート!G374,"")</f>
        <v/>
      </c>
      <c r="X66" s="287"/>
      <c r="Y66" s="287"/>
      <c r="Z66" s="287"/>
      <c r="AA66" s="287"/>
      <c r="AB66" s="287"/>
      <c r="AC66" s="287"/>
      <c r="AD66" s="287"/>
      <c r="AE66" s="287"/>
      <c r="AF66" s="289" t="s">
        <v>150</v>
      </c>
      <c r="AG66" s="290"/>
      <c r="AH66" s="290"/>
      <c r="AI66" s="290"/>
      <c r="AJ66" s="290"/>
      <c r="AK66" s="290"/>
      <c r="AL66" s="291"/>
      <c r="AM66" s="287" t="str">
        <f>IF(中間シート!H374&lt;&gt;0,中間シート!H374,"")</f>
        <v/>
      </c>
      <c r="AN66" s="287"/>
      <c r="AO66" s="287"/>
      <c r="AP66" s="287"/>
      <c r="AQ66" s="287"/>
      <c r="AR66" s="287"/>
      <c r="AS66" s="287"/>
      <c r="AT66" s="287"/>
      <c r="AU66" s="287"/>
    </row>
    <row r="67" spans="10:49" ht="17.100000000000001" customHeight="1" x14ac:dyDescent="0.15">
      <c r="J67" s="278" t="s">
        <v>156</v>
      </c>
      <c r="K67" s="278"/>
      <c r="L67" s="278"/>
      <c r="M67" s="278"/>
      <c r="N67" s="287" t="str">
        <f>IF(中間シート!D375&lt;&gt;0,中間シート!D375,"")</f>
        <v/>
      </c>
      <c r="O67" s="287"/>
      <c r="P67" s="287"/>
      <c r="Q67" s="287"/>
      <c r="R67" s="287"/>
      <c r="S67" s="287"/>
      <c r="T67" s="287"/>
      <c r="U67" s="287"/>
      <c r="V67" s="287"/>
      <c r="W67" s="287" t="str">
        <f>IF(中間シート!G375&lt;&gt;0,中間シート!G375,"")</f>
        <v/>
      </c>
      <c r="X67" s="287"/>
      <c r="Y67" s="287"/>
      <c r="Z67" s="287"/>
      <c r="AA67" s="287"/>
      <c r="AB67" s="287"/>
      <c r="AC67" s="287"/>
      <c r="AD67" s="287"/>
      <c r="AE67" s="287"/>
      <c r="AF67" s="289" t="str">
        <f>IF(W67&lt;&gt;"","１／３以内","")</f>
        <v/>
      </c>
      <c r="AG67" s="290"/>
      <c r="AH67" s="290"/>
      <c r="AI67" s="290"/>
      <c r="AJ67" s="290"/>
      <c r="AK67" s="290"/>
      <c r="AL67" s="291"/>
      <c r="AM67" s="287" t="str">
        <f>IF(中間シート!H375&lt;&gt;0,中間シート!H375,"")</f>
        <v/>
      </c>
      <c r="AN67" s="287"/>
      <c r="AO67" s="287"/>
      <c r="AP67" s="287"/>
      <c r="AQ67" s="287"/>
      <c r="AR67" s="287"/>
      <c r="AS67" s="287"/>
      <c r="AT67" s="287"/>
      <c r="AU67" s="287"/>
    </row>
    <row r="68" spans="10:49" ht="17.100000000000001" customHeight="1" x14ac:dyDescent="0.15">
      <c r="J68" s="278" t="s">
        <v>157</v>
      </c>
      <c r="K68" s="278"/>
      <c r="L68" s="278"/>
      <c r="M68" s="278"/>
      <c r="N68" s="287" t="str">
        <f>IF(中間シート!D376&lt;&gt;0,中間シート!D376,"")</f>
        <v/>
      </c>
      <c r="O68" s="287"/>
      <c r="P68" s="287"/>
      <c r="Q68" s="287"/>
      <c r="R68" s="287"/>
      <c r="S68" s="287"/>
      <c r="T68" s="287"/>
      <c r="U68" s="287"/>
      <c r="V68" s="287"/>
      <c r="W68" s="287" t="str">
        <f>IF(中間シート!G376&lt;&gt;0,中間シート!G376,"")</f>
        <v/>
      </c>
      <c r="X68" s="287"/>
      <c r="Y68" s="287"/>
      <c r="Z68" s="287"/>
      <c r="AA68" s="287"/>
      <c r="AB68" s="287"/>
      <c r="AC68" s="287"/>
      <c r="AD68" s="287"/>
      <c r="AE68" s="287"/>
      <c r="AF68" s="289" t="str">
        <f t="shared" ref="AF68:AF74" si="1">IF(W68&lt;&gt;"","１／３以内","")</f>
        <v/>
      </c>
      <c r="AG68" s="290"/>
      <c r="AH68" s="290"/>
      <c r="AI68" s="290"/>
      <c r="AJ68" s="290"/>
      <c r="AK68" s="290"/>
      <c r="AL68" s="291"/>
      <c r="AM68" s="287" t="str">
        <f>IF(中間シート!H376&lt;&gt;0,中間シート!H376,"")</f>
        <v/>
      </c>
      <c r="AN68" s="287"/>
      <c r="AO68" s="287"/>
      <c r="AP68" s="287"/>
      <c r="AQ68" s="287"/>
      <c r="AR68" s="287"/>
      <c r="AS68" s="287"/>
      <c r="AT68" s="287"/>
      <c r="AU68" s="287"/>
    </row>
    <row r="69" spans="10:49" ht="17.100000000000001" customHeight="1" x14ac:dyDescent="0.15">
      <c r="J69" s="278" t="s">
        <v>158</v>
      </c>
      <c r="K69" s="278"/>
      <c r="L69" s="278"/>
      <c r="M69" s="278"/>
      <c r="N69" s="287" t="str">
        <f>IF(中間シート!D377&lt;&gt;0,中間シート!D377,"")</f>
        <v/>
      </c>
      <c r="O69" s="287"/>
      <c r="P69" s="287"/>
      <c r="Q69" s="287"/>
      <c r="R69" s="287"/>
      <c r="S69" s="287"/>
      <c r="T69" s="287"/>
      <c r="U69" s="287"/>
      <c r="V69" s="287"/>
      <c r="W69" s="287" t="str">
        <f>IF(中間シート!G377&lt;&gt;0,中間シート!G377,"")</f>
        <v/>
      </c>
      <c r="X69" s="287"/>
      <c r="Y69" s="287"/>
      <c r="Z69" s="287"/>
      <c r="AA69" s="287"/>
      <c r="AB69" s="287"/>
      <c r="AC69" s="287"/>
      <c r="AD69" s="287"/>
      <c r="AE69" s="287"/>
      <c r="AF69" s="289" t="str">
        <f t="shared" si="1"/>
        <v/>
      </c>
      <c r="AG69" s="290"/>
      <c r="AH69" s="290"/>
      <c r="AI69" s="290"/>
      <c r="AJ69" s="290"/>
      <c r="AK69" s="290"/>
      <c r="AL69" s="291"/>
      <c r="AM69" s="287" t="str">
        <f>IF(中間シート!H377&lt;&gt;0,中間シート!H377,"")</f>
        <v/>
      </c>
      <c r="AN69" s="287"/>
      <c r="AO69" s="287"/>
      <c r="AP69" s="287"/>
      <c r="AQ69" s="287"/>
      <c r="AR69" s="287"/>
      <c r="AS69" s="287"/>
      <c r="AT69" s="287"/>
      <c r="AU69" s="287"/>
    </row>
    <row r="70" spans="10:49" ht="17.100000000000001" customHeight="1" x14ac:dyDescent="0.15">
      <c r="J70" s="278" t="s">
        <v>159</v>
      </c>
      <c r="K70" s="278"/>
      <c r="L70" s="278"/>
      <c r="M70" s="278"/>
      <c r="N70" s="287" t="str">
        <f>IF(中間シート!D378&lt;&gt;0,中間シート!D378,"")</f>
        <v/>
      </c>
      <c r="O70" s="287"/>
      <c r="P70" s="287"/>
      <c r="Q70" s="287"/>
      <c r="R70" s="287"/>
      <c r="S70" s="287"/>
      <c r="T70" s="287"/>
      <c r="U70" s="287"/>
      <c r="V70" s="287"/>
      <c r="W70" s="287" t="str">
        <f>IF(中間シート!G378&lt;&gt;0,中間シート!G378,"")</f>
        <v/>
      </c>
      <c r="X70" s="287"/>
      <c r="Y70" s="287"/>
      <c r="Z70" s="287"/>
      <c r="AA70" s="287"/>
      <c r="AB70" s="287"/>
      <c r="AC70" s="287"/>
      <c r="AD70" s="287"/>
      <c r="AE70" s="287"/>
      <c r="AF70" s="289" t="str">
        <f t="shared" si="1"/>
        <v/>
      </c>
      <c r="AG70" s="290"/>
      <c r="AH70" s="290"/>
      <c r="AI70" s="290"/>
      <c r="AJ70" s="290"/>
      <c r="AK70" s="290"/>
      <c r="AL70" s="291"/>
      <c r="AM70" s="287" t="str">
        <f>IF(中間シート!H378&lt;&gt;0,中間シート!H378,"")</f>
        <v/>
      </c>
      <c r="AN70" s="287"/>
      <c r="AO70" s="287"/>
      <c r="AP70" s="287"/>
      <c r="AQ70" s="287"/>
      <c r="AR70" s="287"/>
      <c r="AS70" s="287"/>
      <c r="AT70" s="287"/>
      <c r="AU70" s="287"/>
    </row>
    <row r="71" spans="10:49" ht="17.100000000000001" customHeight="1" x14ac:dyDescent="0.15">
      <c r="J71" s="278" t="s">
        <v>160</v>
      </c>
      <c r="K71" s="278"/>
      <c r="L71" s="278"/>
      <c r="M71" s="278"/>
      <c r="N71" s="287" t="str">
        <f>IF(中間シート!D379&lt;&gt;0,中間シート!D379,"")</f>
        <v/>
      </c>
      <c r="O71" s="287"/>
      <c r="P71" s="287"/>
      <c r="Q71" s="287"/>
      <c r="R71" s="287"/>
      <c r="S71" s="287"/>
      <c r="T71" s="287"/>
      <c r="U71" s="287"/>
      <c r="V71" s="287"/>
      <c r="W71" s="287" t="str">
        <f>IF(中間シート!G379&lt;&gt;0,中間シート!G379,"")</f>
        <v/>
      </c>
      <c r="X71" s="287"/>
      <c r="Y71" s="287"/>
      <c r="Z71" s="287"/>
      <c r="AA71" s="287"/>
      <c r="AB71" s="287"/>
      <c r="AC71" s="287"/>
      <c r="AD71" s="287"/>
      <c r="AE71" s="287"/>
      <c r="AF71" s="289" t="str">
        <f t="shared" si="1"/>
        <v/>
      </c>
      <c r="AG71" s="290"/>
      <c r="AH71" s="290"/>
      <c r="AI71" s="290"/>
      <c r="AJ71" s="290"/>
      <c r="AK71" s="290"/>
      <c r="AL71" s="291"/>
      <c r="AM71" s="287" t="str">
        <f>IF(中間シート!H379&lt;&gt;0,中間シート!H379,"")</f>
        <v/>
      </c>
      <c r="AN71" s="287"/>
      <c r="AO71" s="287"/>
      <c r="AP71" s="287"/>
      <c r="AQ71" s="287"/>
      <c r="AR71" s="287"/>
      <c r="AS71" s="287"/>
      <c r="AT71" s="287"/>
      <c r="AU71" s="287"/>
    </row>
    <row r="72" spans="10:49" ht="17.100000000000001" customHeight="1" x14ac:dyDescent="0.15">
      <c r="J72" s="278" t="s">
        <v>161</v>
      </c>
      <c r="K72" s="278"/>
      <c r="L72" s="278"/>
      <c r="M72" s="278"/>
      <c r="N72" s="287" t="str">
        <f>IF(中間シート!D380&lt;&gt;0,中間シート!D380,"")</f>
        <v/>
      </c>
      <c r="O72" s="287"/>
      <c r="P72" s="287"/>
      <c r="Q72" s="287"/>
      <c r="R72" s="287"/>
      <c r="S72" s="287"/>
      <c r="T72" s="287"/>
      <c r="U72" s="287"/>
      <c r="V72" s="287"/>
      <c r="W72" s="287" t="str">
        <f>IF(中間シート!G380&lt;&gt;0,中間シート!G380,"")</f>
        <v/>
      </c>
      <c r="X72" s="287"/>
      <c r="Y72" s="287"/>
      <c r="Z72" s="287"/>
      <c r="AA72" s="287"/>
      <c r="AB72" s="287"/>
      <c r="AC72" s="287"/>
      <c r="AD72" s="287"/>
      <c r="AE72" s="287"/>
      <c r="AF72" s="289" t="str">
        <f t="shared" si="1"/>
        <v/>
      </c>
      <c r="AG72" s="290"/>
      <c r="AH72" s="290"/>
      <c r="AI72" s="290"/>
      <c r="AJ72" s="290"/>
      <c r="AK72" s="290"/>
      <c r="AL72" s="291"/>
      <c r="AM72" s="287" t="str">
        <f>IF(中間シート!H380&lt;&gt;0,中間シート!H380,"")</f>
        <v/>
      </c>
      <c r="AN72" s="287"/>
      <c r="AO72" s="287"/>
      <c r="AP72" s="287"/>
      <c r="AQ72" s="287"/>
      <c r="AR72" s="287"/>
      <c r="AS72" s="287"/>
      <c r="AT72" s="287"/>
      <c r="AU72" s="287"/>
    </row>
    <row r="73" spans="10:49" ht="17.100000000000001" customHeight="1" x14ac:dyDescent="0.15">
      <c r="J73" s="278" t="s">
        <v>162</v>
      </c>
      <c r="K73" s="278"/>
      <c r="L73" s="278"/>
      <c r="M73" s="278"/>
      <c r="N73" s="287" t="str">
        <f>IF(中間シート!D381&lt;&gt;0,中間シート!D381,"")</f>
        <v/>
      </c>
      <c r="O73" s="287"/>
      <c r="P73" s="287"/>
      <c r="Q73" s="287"/>
      <c r="R73" s="287"/>
      <c r="S73" s="287"/>
      <c r="T73" s="287"/>
      <c r="U73" s="287"/>
      <c r="V73" s="287"/>
      <c r="W73" s="287" t="str">
        <f>IF(中間シート!G381&lt;&gt;0,中間シート!G381,"")</f>
        <v/>
      </c>
      <c r="X73" s="287"/>
      <c r="Y73" s="287"/>
      <c r="Z73" s="287"/>
      <c r="AA73" s="287"/>
      <c r="AB73" s="287"/>
      <c r="AC73" s="287"/>
      <c r="AD73" s="287"/>
      <c r="AE73" s="287"/>
      <c r="AF73" s="289" t="str">
        <f t="shared" si="1"/>
        <v/>
      </c>
      <c r="AG73" s="290"/>
      <c r="AH73" s="290"/>
      <c r="AI73" s="290"/>
      <c r="AJ73" s="290"/>
      <c r="AK73" s="290"/>
      <c r="AL73" s="291"/>
      <c r="AM73" s="287" t="str">
        <f>IF(中間シート!H381&lt;&gt;0,中間シート!H381,"")</f>
        <v/>
      </c>
      <c r="AN73" s="287"/>
      <c r="AO73" s="287"/>
      <c r="AP73" s="287"/>
      <c r="AQ73" s="287"/>
      <c r="AR73" s="287"/>
      <c r="AS73" s="287"/>
      <c r="AT73" s="287"/>
      <c r="AU73" s="287"/>
    </row>
    <row r="74" spans="10:49" ht="17.100000000000001" customHeight="1" x14ac:dyDescent="0.15">
      <c r="J74" s="278" t="s">
        <v>163</v>
      </c>
      <c r="K74" s="278"/>
      <c r="L74" s="278"/>
      <c r="M74" s="278"/>
      <c r="N74" s="287" t="str">
        <f>IF(中間シート!D382&lt;&gt;0,中間シート!D382,"")</f>
        <v/>
      </c>
      <c r="O74" s="287"/>
      <c r="P74" s="287"/>
      <c r="Q74" s="287"/>
      <c r="R74" s="287"/>
      <c r="S74" s="287"/>
      <c r="T74" s="287"/>
      <c r="U74" s="287"/>
      <c r="V74" s="287"/>
      <c r="W74" s="287" t="str">
        <f>IF(中間シート!G382&lt;&gt;0,中間シート!G382,"")</f>
        <v/>
      </c>
      <c r="X74" s="287"/>
      <c r="Y74" s="287"/>
      <c r="Z74" s="287"/>
      <c r="AA74" s="287"/>
      <c r="AB74" s="287"/>
      <c r="AC74" s="287"/>
      <c r="AD74" s="287"/>
      <c r="AE74" s="287"/>
      <c r="AF74" s="289" t="str">
        <f t="shared" si="1"/>
        <v/>
      </c>
      <c r="AG74" s="290"/>
      <c r="AH74" s="290"/>
      <c r="AI74" s="290"/>
      <c r="AJ74" s="290"/>
      <c r="AK74" s="290"/>
      <c r="AL74" s="291"/>
      <c r="AM74" s="287" t="str">
        <f>IF(中間シート!H382&lt;&gt;0,中間シート!H382,"")</f>
        <v/>
      </c>
      <c r="AN74" s="287"/>
      <c r="AO74" s="287"/>
      <c r="AP74" s="287"/>
      <c r="AQ74" s="287"/>
      <c r="AR74" s="287"/>
      <c r="AS74" s="287"/>
      <c r="AT74" s="287"/>
      <c r="AU74" s="287"/>
    </row>
    <row r="75" spans="10:49" ht="16.5" customHeight="1" x14ac:dyDescent="0.15">
      <c r="J75" s="278" t="s">
        <v>151</v>
      </c>
      <c r="K75" s="278"/>
      <c r="L75" s="278"/>
      <c r="M75" s="278"/>
      <c r="N75" s="287" t="str">
        <f>IF(N65&lt;&gt;"",SUM(N65:V74),"")</f>
        <v/>
      </c>
      <c r="O75" s="287"/>
      <c r="P75" s="287"/>
      <c r="Q75" s="287"/>
      <c r="R75" s="287"/>
      <c r="S75" s="287"/>
      <c r="T75" s="287"/>
      <c r="U75" s="287"/>
      <c r="V75" s="287"/>
      <c r="W75" s="287" t="str">
        <f>IF(W65&lt;&gt;"",SUM(W65:AE74),"")</f>
        <v/>
      </c>
      <c r="X75" s="287"/>
      <c r="Y75" s="287"/>
      <c r="Z75" s="287"/>
      <c r="AA75" s="287"/>
      <c r="AB75" s="287"/>
      <c r="AC75" s="287"/>
      <c r="AD75" s="287"/>
      <c r="AE75" s="287"/>
      <c r="AF75" s="289"/>
      <c r="AG75" s="290"/>
      <c r="AH75" s="290"/>
      <c r="AI75" s="290"/>
      <c r="AJ75" s="290"/>
      <c r="AK75" s="290"/>
      <c r="AL75" s="291"/>
      <c r="AM75" s="287" t="str">
        <f>IF(AM65&lt;&gt;"",SUM(AM65:AU74),"")</f>
        <v/>
      </c>
      <c r="AN75" s="287"/>
      <c r="AO75" s="287"/>
      <c r="AP75" s="287"/>
      <c r="AQ75" s="287"/>
      <c r="AR75" s="287"/>
      <c r="AS75" s="287"/>
      <c r="AT75" s="287"/>
      <c r="AU75" s="287"/>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←この値は使用しません。様式第１（通常）シートを参考ください！</v>
      </c>
    </row>
    <row r="76" spans="10:49" x14ac:dyDescent="0.15">
      <c r="J76" s="114" t="s">
        <v>152</v>
      </c>
      <c r="K76" s="114"/>
      <c r="L76" s="114"/>
    </row>
    <row r="77" spans="10:49" x14ac:dyDescent="0.15">
      <c r="J77" s="217" t="s">
        <v>153</v>
      </c>
      <c r="K77" s="114"/>
      <c r="L77" s="114"/>
    </row>
    <row r="78" spans="10:49" x14ac:dyDescent="0.15">
      <c r="J78" s="217" t="s">
        <v>154</v>
      </c>
      <c r="K78" s="114"/>
      <c r="L78" s="114"/>
    </row>
    <row r="79" spans="10:49" x14ac:dyDescent="0.15">
      <c r="J79" s="217" t="s">
        <v>155</v>
      </c>
      <c r="L79" s="114"/>
    </row>
    <row r="80" spans="10:49" x14ac:dyDescent="0.15">
      <c r="J80" s="117"/>
      <c r="K80" s="114"/>
      <c r="L80" s="114"/>
    </row>
    <row r="81" spans="11:12" x14ac:dyDescent="0.15">
      <c r="K81" s="114"/>
      <c r="L81" s="114"/>
    </row>
  </sheetData>
  <mergeCells count="309">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J71:M71"/>
    <mergeCell ref="N71:V71"/>
    <mergeCell ref="W71:AE71"/>
    <mergeCell ref="AF71:AL71"/>
    <mergeCell ref="AM71:AU71"/>
    <mergeCell ref="J72:M72"/>
    <mergeCell ref="N72:V72"/>
    <mergeCell ref="W72:AE72"/>
    <mergeCell ref="AF72:AL72"/>
    <mergeCell ref="AM72:AU72"/>
    <mergeCell ref="J69:M69"/>
    <mergeCell ref="N69:V69"/>
    <mergeCell ref="W69:AE69"/>
    <mergeCell ref="AF69:AL69"/>
    <mergeCell ref="AM69:AU69"/>
    <mergeCell ref="J70:M70"/>
    <mergeCell ref="N70:V70"/>
    <mergeCell ref="W70:AE70"/>
    <mergeCell ref="AF70:AL70"/>
    <mergeCell ref="AM70:AU70"/>
    <mergeCell ref="J67:M67"/>
    <mergeCell ref="N67:V67"/>
    <mergeCell ref="W67:AE67"/>
    <mergeCell ref="AF67:AL67"/>
    <mergeCell ref="AM67:AU67"/>
    <mergeCell ref="J68:M68"/>
    <mergeCell ref="N68:V68"/>
    <mergeCell ref="W68:AE68"/>
    <mergeCell ref="AF68:AL68"/>
    <mergeCell ref="AM68:AU68"/>
    <mergeCell ref="J65:M65"/>
    <mergeCell ref="N65:V65"/>
    <mergeCell ref="W65:AE65"/>
    <mergeCell ref="AF65:AL65"/>
    <mergeCell ref="AM65:AU65"/>
    <mergeCell ref="J66:M66"/>
    <mergeCell ref="N66:V66"/>
    <mergeCell ref="W66:AE66"/>
    <mergeCell ref="AF66:AL66"/>
    <mergeCell ref="AM66:AU66"/>
    <mergeCell ref="L59:AU60"/>
    <mergeCell ref="J64:M64"/>
    <mergeCell ref="N64:V64"/>
    <mergeCell ref="W64:AE64"/>
    <mergeCell ref="AF64:AL64"/>
    <mergeCell ref="AM64:AU64"/>
    <mergeCell ref="J57:M57"/>
    <mergeCell ref="N57:T57"/>
    <mergeCell ref="U57:V57"/>
    <mergeCell ref="W57:AC57"/>
    <mergeCell ref="AD57:AE57"/>
    <mergeCell ref="AF57:AK57"/>
    <mergeCell ref="J55:M55"/>
    <mergeCell ref="N55:T55"/>
    <mergeCell ref="U55:V55"/>
    <mergeCell ref="W55:AC55"/>
    <mergeCell ref="AD55:AE55"/>
    <mergeCell ref="AF55:AK55"/>
    <mergeCell ref="J56:M56"/>
    <mergeCell ref="N56:T56"/>
    <mergeCell ref="U56:V56"/>
    <mergeCell ref="W56:AC56"/>
    <mergeCell ref="AD56:AE56"/>
    <mergeCell ref="AF56:AK56"/>
    <mergeCell ref="J54:M54"/>
    <mergeCell ref="N54:T54"/>
    <mergeCell ref="U54:V54"/>
    <mergeCell ref="W54:AC54"/>
    <mergeCell ref="AD54:AE54"/>
    <mergeCell ref="AF54:AK54"/>
    <mergeCell ref="J53:M53"/>
    <mergeCell ref="N53:T53"/>
    <mergeCell ref="U53:V53"/>
    <mergeCell ref="W53:AC53"/>
    <mergeCell ref="AD53:AE53"/>
    <mergeCell ref="AF53:AK53"/>
    <mergeCell ref="J51:M51"/>
    <mergeCell ref="N51:T51"/>
    <mergeCell ref="U51:V51"/>
    <mergeCell ref="W51:AC51"/>
    <mergeCell ref="AD51:AE51"/>
    <mergeCell ref="AF51:AK51"/>
    <mergeCell ref="J52:M52"/>
    <mergeCell ref="N52:T52"/>
    <mergeCell ref="U52:V52"/>
    <mergeCell ref="W52:AC52"/>
    <mergeCell ref="AD52:AE52"/>
    <mergeCell ref="AF52:AK52"/>
    <mergeCell ref="J50:M50"/>
    <mergeCell ref="N50:T50"/>
    <mergeCell ref="U50:V50"/>
    <mergeCell ref="W50:AC50"/>
    <mergeCell ref="AD50:AE50"/>
    <mergeCell ref="AF50:AK50"/>
    <mergeCell ref="J49:M49"/>
    <mergeCell ref="N49:T49"/>
    <mergeCell ref="U49:V49"/>
    <mergeCell ref="W49:AC49"/>
    <mergeCell ref="AD49:AE49"/>
    <mergeCell ref="AF49:AK49"/>
    <mergeCell ref="J47:M47"/>
    <mergeCell ref="N47:T47"/>
    <mergeCell ref="U47:V47"/>
    <mergeCell ref="W47:AC47"/>
    <mergeCell ref="AD47:AE47"/>
    <mergeCell ref="AF47:AK47"/>
    <mergeCell ref="J48:M48"/>
    <mergeCell ref="N48:T48"/>
    <mergeCell ref="U48:V48"/>
    <mergeCell ref="W48:AC48"/>
    <mergeCell ref="AD48:AE48"/>
    <mergeCell ref="AF48:AK48"/>
    <mergeCell ref="J46:M46"/>
    <mergeCell ref="N46:T46"/>
    <mergeCell ref="U46:V46"/>
    <mergeCell ref="W46:AC46"/>
    <mergeCell ref="AD46:AE46"/>
    <mergeCell ref="AF46:AK46"/>
    <mergeCell ref="J45:M45"/>
    <mergeCell ref="N45:T45"/>
    <mergeCell ref="U45:V45"/>
    <mergeCell ref="W45:AC45"/>
    <mergeCell ref="AD45:AE45"/>
    <mergeCell ref="AF45:AK45"/>
    <mergeCell ref="J43:M43"/>
    <mergeCell ref="N43:T43"/>
    <mergeCell ref="U43:V43"/>
    <mergeCell ref="W43:AC43"/>
    <mergeCell ref="AD43:AE43"/>
    <mergeCell ref="AF43:AK43"/>
    <mergeCell ref="J44:M44"/>
    <mergeCell ref="N44:T44"/>
    <mergeCell ref="U44:V44"/>
    <mergeCell ref="W44:AC44"/>
    <mergeCell ref="AD44:AE44"/>
    <mergeCell ref="AF44:AK44"/>
    <mergeCell ref="J42:M42"/>
    <mergeCell ref="N42:T42"/>
    <mergeCell ref="U42:V42"/>
    <mergeCell ref="W42:AC42"/>
    <mergeCell ref="AD42:AE42"/>
    <mergeCell ref="AF42:AK42"/>
    <mergeCell ref="J41:M41"/>
    <mergeCell ref="N41:T41"/>
    <mergeCell ref="U41:V41"/>
    <mergeCell ref="W41:AC41"/>
    <mergeCell ref="AD41:AE41"/>
    <mergeCell ref="AF41:AK41"/>
    <mergeCell ref="J39:M39"/>
    <mergeCell ref="N39:T39"/>
    <mergeCell ref="U39:V39"/>
    <mergeCell ref="W39:AC39"/>
    <mergeCell ref="AD39:AE39"/>
    <mergeCell ref="AF39:AK39"/>
    <mergeCell ref="J40:M40"/>
    <mergeCell ref="N40:T40"/>
    <mergeCell ref="U40:V40"/>
    <mergeCell ref="W40:AC40"/>
    <mergeCell ref="AD40:AE40"/>
    <mergeCell ref="AF40:AK40"/>
    <mergeCell ref="J38:M38"/>
    <mergeCell ref="N38:T38"/>
    <mergeCell ref="U38:V38"/>
    <mergeCell ref="W38:AC38"/>
    <mergeCell ref="AD38:AE38"/>
    <mergeCell ref="AF38:AK38"/>
    <mergeCell ref="J37:M37"/>
    <mergeCell ref="N37:T37"/>
    <mergeCell ref="U37:V37"/>
    <mergeCell ref="W37:AC37"/>
    <mergeCell ref="AD37:AE37"/>
    <mergeCell ref="AF37:AK37"/>
    <mergeCell ref="J35:M35"/>
    <mergeCell ref="N35:T35"/>
    <mergeCell ref="U35:V35"/>
    <mergeCell ref="W35:AC35"/>
    <mergeCell ref="AD35:AE35"/>
    <mergeCell ref="AF35:AK35"/>
    <mergeCell ref="J36:M36"/>
    <mergeCell ref="N36:T36"/>
    <mergeCell ref="U36:V36"/>
    <mergeCell ref="W36:AC36"/>
    <mergeCell ref="AD36:AE36"/>
    <mergeCell ref="AF36:AK36"/>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0:M30"/>
    <mergeCell ref="N30:T30"/>
    <mergeCell ref="U30:V30"/>
    <mergeCell ref="W30:AC30"/>
    <mergeCell ref="AD30:AE30"/>
    <mergeCell ref="AF30:AK30"/>
    <mergeCell ref="J31:M31"/>
    <mergeCell ref="N31:T31"/>
    <mergeCell ref="U31:V31"/>
    <mergeCell ref="W31:AC31"/>
    <mergeCell ref="AD31:AE31"/>
    <mergeCell ref="AF31:AK31"/>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IF(N174&lt;&gt;0,N174,"")</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IF(W174&lt;&gt;0,W174,"")</f>
        <v/>
      </c>
      <c r="Y4" s="293"/>
      <c r="Z4" s="293"/>
      <c r="AA4" s="293"/>
      <c r="AB4" s="293"/>
      <c r="AC4" s="293"/>
      <c r="AD4" s="293"/>
      <c r="AE4" s="293"/>
      <c r="AF4" s="293"/>
      <c r="AG4" s="293"/>
      <c r="AH4" s="293"/>
      <c r="AI4" s="227"/>
      <c r="AJ4" s="227"/>
      <c r="AM4" s="47" t="s">
        <v>126</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G13" s="47" t="s">
        <v>164</v>
      </c>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6" spans="7:61" ht="17.100000000000001" customHeight="1" x14ac:dyDescent="0.15">
      <c r="G16" s="47">
        <v>3</v>
      </c>
      <c r="H16" s="47">
        <f>IF(G16&lt;=中間シート!$G$3,1,0)</f>
        <v>0</v>
      </c>
      <c r="J16" s="278" t="s">
        <v>156</v>
      </c>
      <c r="K16" s="278"/>
      <c r="L16" s="278"/>
      <c r="M16" s="278"/>
      <c r="N16" s="284" t="str">
        <f>IF(H16=1,中間シート!G16,"")</f>
        <v/>
      </c>
      <c r="O16" s="284"/>
      <c r="P16" s="284"/>
      <c r="Q16" s="284"/>
      <c r="R16" s="284"/>
      <c r="S16" s="284"/>
      <c r="T16" s="284"/>
      <c r="U16" s="284"/>
      <c r="V16" s="284"/>
      <c r="W16" s="284"/>
      <c r="X16" s="115"/>
      <c r="Y16" s="296" t="str">
        <f>IF(H16=1,IF(AND(中間シート!G17&lt;&gt;"",中間シート!H17&lt;&gt;""),中間シート!G17&amp;"-"&amp;中間シート!H17,""),"")</f>
        <v/>
      </c>
      <c r="Z16" s="296"/>
      <c r="AA16" s="296"/>
      <c r="AB16" s="294" t="str">
        <f>IF(H16=1,中間シート!G18&amp;中間シート!G19&amp;中間シート!G20&amp;中間シート!G21,"")</f>
        <v/>
      </c>
      <c r="AC16" s="294"/>
      <c r="AD16" s="294"/>
      <c r="AE16" s="294"/>
      <c r="AF16" s="294"/>
      <c r="AG16" s="294"/>
      <c r="AH16" s="294"/>
      <c r="AI16" s="294"/>
      <c r="AJ16" s="294"/>
      <c r="AK16" s="294"/>
      <c r="AL16" s="294"/>
      <c r="AM16" s="294"/>
      <c r="AN16" s="294"/>
      <c r="AO16" s="294"/>
      <c r="AP16" s="295"/>
      <c r="AQ16" s="115" t="s">
        <v>135</v>
      </c>
      <c r="AR16" s="296" t="str">
        <f>IF(AA16=1,IF(AND(中間シート!Z17&lt;&gt;"",中間シート!AA17&lt;&gt;""),中間シート!Z17&amp;"-"&amp;中間シート!AA17,""),"")</f>
        <v/>
      </c>
      <c r="AS16" s="296"/>
      <c r="AT16" s="296"/>
      <c r="AU16" s="294" t="str">
        <f>IF(AA16=1,中間シート!Z18&amp;中間シート!Z19&amp;中間シート!Z20&amp;中間シート!Z21,"")</f>
        <v/>
      </c>
      <c r="AV16" s="294"/>
      <c r="AW16" s="294"/>
      <c r="AX16" s="294"/>
      <c r="AY16" s="294"/>
      <c r="AZ16" s="294"/>
      <c r="BA16" s="294"/>
      <c r="BB16" s="294"/>
      <c r="BC16" s="294"/>
      <c r="BD16" s="294"/>
      <c r="BE16" s="294"/>
      <c r="BF16" s="294"/>
      <c r="BG16" s="294"/>
      <c r="BH16" s="294"/>
      <c r="BI16" s="295"/>
    </row>
    <row r="17" spans="7:61" ht="17.100000000000001" customHeight="1" x14ac:dyDescent="0.15">
      <c r="G17" s="47">
        <v>4</v>
      </c>
      <c r="H17" s="47">
        <f>IF(G17&lt;=中間シート!$G$3,1,0)</f>
        <v>0</v>
      </c>
      <c r="J17" s="278" t="s">
        <v>157</v>
      </c>
      <c r="K17" s="278"/>
      <c r="L17" s="278"/>
      <c r="M17" s="278"/>
      <c r="N17" s="284" t="str">
        <f>IF(H17=1,中間シート!G22,"")</f>
        <v/>
      </c>
      <c r="O17" s="284"/>
      <c r="P17" s="284"/>
      <c r="Q17" s="284"/>
      <c r="R17" s="284"/>
      <c r="S17" s="284"/>
      <c r="T17" s="284"/>
      <c r="U17" s="284"/>
      <c r="V17" s="284"/>
      <c r="W17" s="284"/>
      <c r="X17" s="115"/>
      <c r="Y17" s="296" t="str">
        <f>IF(H17=1,IF(AND(中間シート!G23&lt;&gt;"",中間シート!H23&lt;&gt;""),中間シート!G23&amp;"-"&amp;中間シート!H23,""),"")</f>
        <v/>
      </c>
      <c r="Z17" s="296"/>
      <c r="AA17" s="296"/>
      <c r="AB17" s="294" t="str">
        <f>IF(H17=1,中間シート!G24&amp;中間シート!G25&amp;中間シート!G26&amp;中間シート!G27,"")</f>
        <v/>
      </c>
      <c r="AC17" s="294"/>
      <c r="AD17" s="294"/>
      <c r="AE17" s="294"/>
      <c r="AF17" s="294"/>
      <c r="AG17" s="294"/>
      <c r="AH17" s="294"/>
      <c r="AI17" s="294"/>
      <c r="AJ17" s="294"/>
      <c r="AK17" s="294"/>
      <c r="AL17" s="294"/>
      <c r="AM17" s="294"/>
      <c r="AN17" s="294"/>
      <c r="AO17" s="294"/>
      <c r="AP17" s="295"/>
      <c r="AQ17" s="115" t="s">
        <v>135</v>
      </c>
      <c r="AR17" s="296" t="str">
        <f>IF(AA17=1,IF(AND(中間シート!Z23&lt;&gt;"",中間シート!AA23&lt;&gt;""),中間シート!Z23&amp;"-"&amp;中間シート!AA23,""),"")</f>
        <v/>
      </c>
      <c r="AS17" s="296"/>
      <c r="AT17" s="296"/>
      <c r="AU17" s="294" t="str">
        <f>IF(AA17=1,中間シート!Z24&amp;中間シート!Z25&amp;中間シート!Z26&amp;中間シート!Z27,"")</f>
        <v/>
      </c>
      <c r="AV17" s="294"/>
      <c r="AW17" s="294"/>
      <c r="AX17" s="294"/>
      <c r="AY17" s="294"/>
      <c r="AZ17" s="294"/>
      <c r="BA17" s="294"/>
      <c r="BB17" s="294"/>
      <c r="BC17" s="294"/>
      <c r="BD17" s="294"/>
      <c r="BE17" s="294"/>
      <c r="BF17" s="294"/>
      <c r="BG17" s="294"/>
      <c r="BH17" s="294"/>
      <c r="BI17" s="295"/>
    </row>
    <row r="18" spans="7:61" ht="17.100000000000001" customHeight="1" x14ac:dyDescent="0.15">
      <c r="G18" s="47">
        <v>5</v>
      </c>
      <c r="H18" s="47">
        <f>IF(G18&lt;=中間シート!$G$3,1,0)</f>
        <v>0</v>
      </c>
      <c r="J18" s="278" t="s">
        <v>158</v>
      </c>
      <c r="K18" s="278"/>
      <c r="L18" s="278"/>
      <c r="M18" s="278"/>
      <c r="N18" s="284" t="str">
        <f>IF(H18=1,中間シート!G28,"")</f>
        <v/>
      </c>
      <c r="O18" s="284"/>
      <c r="P18" s="284"/>
      <c r="Q18" s="284"/>
      <c r="R18" s="284"/>
      <c r="S18" s="284"/>
      <c r="T18" s="284"/>
      <c r="U18" s="284"/>
      <c r="V18" s="284"/>
      <c r="W18" s="284"/>
      <c r="X18" s="115"/>
      <c r="Y18" s="296" t="str">
        <f>IF(H18=1,IF(AND(中間シート!G29&lt;&gt;"",中間シート!H29&lt;&gt;""),中間シート!G29&amp;"-"&amp;中間シート!H29,""),"")</f>
        <v/>
      </c>
      <c r="Z18" s="296"/>
      <c r="AA18" s="296"/>
      <c r="AB18" s="294" t="str">
        <f>IF(H18=1,中間シート!G30&amp;中間シート!G31&amp;中間シート!G32&amp;中間シート!G33,"")</f>
        <v/>
      </c>
      <c r="AC18" s="294"/>
      <c r="AD18" s="294"/>
      <c r="AE18" s="294"/>
      <c r="AF18" s="294"/>
      <c r="AG18" s="294"/>
      <c r="AH18" s="294"/>
      <c r="AI18" s="294"/>
      <c r="AJ18" s="294"/>
      <c r="AK18" s="294"/>
      <c r="AL18" s="294"/>
      <c r="AM18" s="294"/>
      <c r="AN18" s="294"/>
      <c r="AO18" s="294"/>
      <c r="AP18" s="295"/>
      <c r="AQ18" s="115" t="s">
        <v>135</v>
      </c>
      <c r="AR18" s="296" t="str">
        <f>IF(AA18=1,IF(AND(中間シート!Z29&lt;&gt;"",中間シート!AA29&lt;&gt;""),中間シート!Z29&amp;"-"&amp;中間シート!AA29,""),"")</f>
        <v/>
      </c>
      <c r="AS18" s="296"/>
      <c r="AT18" s="296"/>
      <c r="AU18" s="294" t="str">
        <f>IF(AA18=1,中間シート!Z30&amp;中間シート!Z31&amp;中間シート!Z32&amp;中間シート!Z33,"")</f>
        <v/>
      </c>
      <c r="AV18" s="294"/>
      <c r="AW18" s="294"/>
      <c r="AX18" s="294"/>
      <c r="AY18" s="294"/>
      <c r="AZ18" s="294"/>
      <c r="BA18" s="294"/>
      <c r="BB18" s="294"/>
      <c r="BC18" s="294"/>
      <c r="BD18" s="294"/>
      <c r="BE18" s="294"/>
      <c r="BF18" s="294"/>
      <c r="BG18" s="294"/>
      <c r="BH18" s="294"/>
      <c r="BI18" s="295"/>
    </row>
    <row r="19" spans="7:61" ht="17.100000000000001" customHeight="1" x14ac:dyDescent="0.15">
      <c r="G19" s="47">
        <v>6</v>
      </c>
      <c r="H19" s="47">
        <f>IF(G19&lt;=中間シート!$G$3,1,0)</f>
        <v>0</v>
      </c>
      <c r="J19" s="278" t="s">
        <v>159</v>
      </c>
      <c r="K19" s="278"/>
      <c r="L19" s="278"/>
      <c r="M19" s="278"/>
      <c r="N19" s="284" t="str">
        <f>IF(H19=1,中間シート!G34,"")</f>
        <v/>
      </c>
      <c r="O19" s="284"/>
      <c r="P19" s="284"/>
      <c r="Q19" s="284"/>
      <c r="R19" s="284"/>
      <c r="S19" s="284"/>
      <c r="T19" s="284"/>
      <c r="U19" s="284"/>
      <c r="V19" s="284"/>
      <c r="W19" s="284"/>
      <c r="X19" s="115"/>
      <c r="Y19" s="296" t="str">
        <f>IF(H19=1,IF(AND(中間シート!G35&lt;&gt;"",中間シート!H35&lt;&gt;""),中間シート!G35&amp;"-"&amp;中間シート!H35,""),"")</f>
        <v/>
      </c>
      <c r="Z19" s="296"/>
      <c r="AA19" s="296"/>
      <c r="AB19" s="294" t="str">
        <f>IF(H19=1,中間シート!G36&amp;中間シート!G37&amp;中間シート!G38&amp;中間シート!G39,"")</f>
        <v/>
      </c>
      <c r="AC19" s="294"/>
      <c r="AD19" s="294"/>
      <c r="AE19" s="294"/>
      <c r="AF19" s="294"/>
      <c r="AG19" s="294"/>
      <c r="AH19" s="294"/>
      <c r="AI19" s="294"/>
      <c r="AJ19" s="294"/>
      <c r="AK19" s="294"/>
      <c r="AL19" s="294"/>
      <c r="AM19" s="294"/>
      <c r="AN19" s="294"/>
      <c r="AO19" s="294"/>
      <c r="AP19" s="295"/>
      <c r="AQ19" s="115" t="s">
        <v>135</v>
      </c>
      <c r="AR19" s="296" t="str">
        <f>IF(AA19=1,IF(AND(中間シート!Z35&lt;&gt;"",中間シート!AA35&lt;&gt;""),中間シート!Z35&amp;"-"&amp;中間シート!AA35,""),"")</f>
        <v/>
      </c>
      <c r="AS19" s="296"/>
      <c r="AT19" s="296"/>
      <c r="AU19" s="294" t="str">
        <f>IF(AA19=1,中間シート!Z36&amp;中間シート!Z37&amp;中間シート!Z38&amp;中間シート!Z39,"")</f>
        <v/>
      </c>
      <c r="AV19" s="294"/>
      <c r="AW19" s="294"/>
      <c r="AX19" s="294"/>
      <c r="AY19" s="294"/>
      <c r="AZ19" s="294"/>
      <c r="BA19" s="294"/>
      <c r="BB19" s="294"/>
      <c r="BC19" s="294"/>
      <c r="BD19" s="294"/>
      <c r="BE19" s="294"/>
      <c r="BF19" s="294"/>
      <c r="BG19" s="294"/>
      <c r="BH19" s="294"/>
      <c r="BI19" s="295"/>
    </row>
    <row r="20" spans="7:61" ht="17.100000000000001" customHeight="1" x14ac:dyDescent="0.15">
      <c r="G20" s="47">
        <v>7</v>
      </c>
      <c r="H20" s="47">
        <f>IF(G20&lt;=中間シート!$G$3,1,0)</f>
        <v>0</v>
      </c>
      <c r="J20" s="278" t="s">
        <v>160</v>
      </c>
      <c r="K20" s="278"/>
      <c r="L20" s="278"/>
      <c r="M20" s="278"/>
      <c r="N20" s="284" t="str">
        <f>IF(H20=1,中間シート!G40,"")</f>
        <v/>
      </c>
      <c r="O20" s="284"/>
      <c r="P20" s="284"/>
      <c r="Q20" s="284"/>
      <c r="R20" s="284"/>
      <c r="S20" s="284"/>
      <c r="T20" s="284"/>
      <c r="U20" s="284"/>
      <c r="V20" s="284"/>
      <c r="W20" s="284"/>
      <c r="X20" s="115"/>
      <c r="Y20" s="296" t="str">
        <f>IF(H20=1,IF(AND(中間シート!G41&lt;&gt;"",中間シート!H41&lt;&gt;""),中間シート!G41&amp;"-"&amp;中間シート!H41,""),"")</f>
        <v/>
      </c>
      <c r="Z20" s="296"/>
      <c r="AA20" s="296"/>
      <c r="AB20" s="294" t="str">
        <f>IF(H20=1,中間シート!G42&amp;中間シート!G43&amp;中間シート!G44&amp;中間シート!G45,"")</f>
        <v/>
      </c>
      <c r="AC20" s="294"/>
      <c r="AD20" s="294"/>
      <c r="AE20" s="294"/>
      <c r="AF20" s="294"/>
      <c r="AG20" s="294"/>
      <c r="AH20" s="294"/>
      <c r="AI20" s="294"/>
      <c r="AJ20" s="294"/>
      <c r="AK20" s="294"/>
      <c r="AL20" s="294"/>
      <c r="AM20" s="294"/>
      <c r="AN20" s="294"/>
      <c r="AO20" s="294"/>
      <c r="AP20" s="295"/>
      <c r="AQ20" s="115" t="s">
        <v>135</v>
      </c>
      <c r="AR20" s="296" t="str">
        <f>IF(AA20=1,IF(AND(中間シート!Z41&lt;&gt;"",中間シート!AA41&lt;&gt;""),中間シート!Z41&amp;"-"&amp;中間シート!AA41,""),"")</f>
        <v/>
      </c>
      <c r="AS20" s="296"/>
      <c r="AT20" s="296"/>
      <c r="AU20" s="294" t="str">
        <f>IF(AA20=1,中間シート!Z42&amp;中間シート!Z43&amp;中間シート!Z44&amp;中間シート!Z45,"")</f>
        <v/>
      </c>
      <c r="AV20" s="294"/>
      <c r="AW20" s="294"/>
      <c r="AX20" s="294"/>
      <c r="AY20" s="294"/>
      <c r="AZ20" s="294"/>
      <c r="BA20" s="294"/>
      <c r="BB20" s="294"/>
      <c r="BC20" s="294"/>
      <c r="BD20" s="294"/>
      <c r="BE20" s="294"/>
      <c r="BF20" s="294"/>
      <c r="BG20" s="294"/>
      <c r="BH20" s="294"/>
      <c r="BI20" s="295"/>
    </row>
    <row r="21" spans="7:61" ht="17.100000000000001" customHeight="1" x14ac:dyDescent="0.15">
      <c r="G21" s="47">
        <v>8</v>
      </c>
      <c r="H21" s="47">
        <f>IF(G21&lt;=中間シート!$G$3,1,0)</f>
        <v>0</v>
      </c>
      <c r="J21" s="278" t="s">
        <v>161</v>
      </c>
      <c r="K21" s="278"/>
      <c r="L21" s="278"/>
      <c r="M21" s="278"/>
      <c r="N21" s="284" t="str">
        <f>IF(H21=1,中間シート!G46,"")</f>
        <v/>
      </c>
      <c r="O21" s="284"/>
      <c r="P21" s="284"/>
      <c r="Q21" s="284"/>
      <c r="R21" s="284"/>
      <c r="S21" s="284"/>
      <c r="T21" s="284"/>
      <c r="U21" s="284"/>
      <c r="V21" s="284"/>
      <c r="W21" s="284"/>
      <c r="X21" s="115"/>
      <c r="Y21" s="296" t="str">
        <f>IF(H21=1,IF(AND(中間シート!G47&lt;&gt;"",中間シート!H47&lt;&gt;""),中間シート!G47&amp;"-"&amp;中間シート!H47,""),"")</f>
        <v/>
      </c>
      <c r="Z21" s="296"/>
      <c r="AA21" s="296"/>
      <c r="AB21" s="294" t="str">
        <f>IF(H21=1,中間シート!G48&amp;中間シート!G49&amp;中間シート!G50&amp;中間シート!G51,"")</f>
        <v/>
      </c>
      <c r="AC21" s="294"/>
      <c r="AD21" s="294"/>
      <c r="AE21" s="294"/>
      <c r="AF21" s="294"/>
      <c r="AG21" s="294"/>
      <c r="AH21" s="294"/>
      <c r="AI21" s="294"/>
      <c r="AJ21" s="294"/>
      <c r="AK21" s="294"/>
      <c r="AL21" s="294"/>
      <c r="AM21" s="294"/>
      <c r="AN21" s="294"/>
      <c r="AO21" s="294"/>
      <c r="AP21" s="295"/>
      <c r="AQ21" s="115" t="s">
        <v>135</v>
      </c>
      <c r="AR21" s="296" t="str">
        <f>IF(AA21=1,IF(AND(中間シート!Z47&lt;&gt;"",中間シート!AA47&lt;&gt;""),中間シート!Z47&amp;"-"&amp;中間シート!AA47,""),"")</f>
        <v/>
      </c>
      <c r="AS21" s="296"/>
      <c r="AT21" s="296"/>
      <c r="AU21" s="294" t="str">
        <f>IF(AA21=1,中間シート!Z48&amp;中間シート!Z49&amp;中間シート!Z50&amp;中間シート!Z51,"")</f>
        <v/>
      </c>
      <c r="AV21" s="294"/>
      <c r="AW21" s="294"/>
      <c r="AX21" s="294"/>
      <c r="AY21" s="294"/>
      <c r="AZ21" s="294"/>
      <c r="BA21" s="294"/>
      <c r="BB21" s="294"/>
      <c r="BC21" s="294"/>
      <c r="BD21" s="294"/>
      <c r="BE21" s="294"/>
      <c r="BF21" s="294"/>
      <c r="BG21" s="294"/>
      <c r="BH21" s="294"/>
      <c r="BI21" s="295"/>
    </row>
    <row r="22" spans="7:61" ht="17.100000000000001" customHeight="1" x14ac:dyDescent="0.15">
      <c r="G22" s="47">
        <v>9</v>
      </c>
      <c r="H22" s="47">
        <f>IF(G22&lt;=中間シート!$G$3,1,0)</f>
        <v>0</v>
      </c>
      <c r="J22" s="278" t="s">
        <v>162</v>
      </c>
      <c r="K22" s="278"/>
      <c r="L22" s="278"/>
      <c r="M22" s="278"/>
      <c r="N22" s="284" t="str">
        <f>IF(H22=1,中間シート!G52,"")</f>
        <v/>
      </c>
      <c r="O22" s="284"/>
      <c r="P22" s="284"/>
      <c r="Q22" s="284"/>
      <c r="R22" s="284"/>
      <c r="S22" s="284"/>
      <c r="T22" s="284"/>
      <c r="U22" s="284"/>
      <c r="V22" s="284"/>
      <c r="W22" s="284"/>
      <c r="X22" s="115"/>
      <c r="Y22" s="296" t="str">
        <f>IF(H22=1,IF(AND(中間シート!G53&lt;&gt;"",中間シート!H53&lt;&gt;""),中間シート!G53&amp;"-"&amp;中間シート!H53,""),"")</f>
        <v/>
      </c>
      <c r="Z22" s="296"/>
      <c r="AA22" s="296"/>
      <c r="AB22" s="294" t="str">
        <f>IF(H22=1,中間シート!G54&amp;中間シート!G55&amp;中間シート!G56&amp;中間シート!G57,"")</f>
        <v/>
      </c>
      <c r="AC22" s="294"/>
      <c r="AD22" s="294"/>
      <c r="AE22" s="294"/>
      <c r="AF22" s="294"/>
      <c r="AG22" s="294"/>
      <c r="AH22" s="294"/>
      <c r="AI22" s="294"/>
      <c r="AJ22" s="294"/>
      <c r="AK22" s="294"/>
      <c r="AL22" s="294"/>
      <c r="AM22" s="294"/>
      <c r="AN22" s="294"/>
      <c r="AO22" s="294"/>
      <c r="AP22" s="295"/>
      <c r="AQ22" s="115" t="s">
        <v>135</v>
      </c>
      <c r="AR22" s="296" t="str">
        <f>IF(AA22=1,IF(AND(中間シート!Z53&lt;&gt;"",中間シート!AA53&lt;&gt;""),中間シート!Z53&amp;"-"&amp;中間シート!AA53,""),"")</f>
        <v/>
      </c>
      <c r="AS22" s="296"/>
      <c r="AT22" s="296"/>
      <c r="AU22" s="294" t="str">
        <f>IF(AA22=1,中間シート!Z54&amp;中間シート!Z55&amp;中間シート!Z56&amp;中間シート!Z57,"")</f>
        <v/>
      </c>
      <c r="AV22" s="294"/>
      <c r="AW22" s="294"/>
      <c r="AX22" s="294"/>
      <c r="AY22" s="294"/>
      <c r="AZ22" s="294"/>
      <c r="BA22" s="294"/>
      <c r="BB22" s="294"/>
      <c r="BC22" s="294"/>
      <c r="BD22" s="294"/>
      <c r="BE22" s="294"/>
      <c r="BF22" s="294"/>
      <c r="BG22" s="294"/>
      <c r="BH22" s="294"/>
      <c r="BI22" s="295"/>
    </row>
    <row r="23" spans="7:61" ht="17.100000000000001" customHeight="1" x14ac:dyDescent="0.15">
      <c r="G23" s="47">
        <v>10</v>
      </c>
      <c r="H23" s="47">
        <f>IF(G23&lt;=中間シート!$G$3,1,0)</f>
        <v>0</v>
      </c>
      <c r="J23" s="278" t="s">
        <v>163</v>
      </c>
      <c r="K23" s="278"/>
      <c r="L23" s="278"/>
      <c r="M23" s="278"/>
      <c r="N23" s="284" t="str">
        <f>IF(H23=1,中間シート!G58,"")</f>
        <v/>
      </c>
      <c r="O23" s="284"/>
      <c r="P23" s="284"/>
      <c r="Q23" s="284"/>
      <c r="R23" s="284"/>
      <c r="S23" s="284"/>
      <c r="T23" s="284"/>
      <c r="U23" s="284"/>
      <c r="V23" s="284"/>
      <c r="W23" s="284"/>
      <c r="X23" s="115"/>
      <c r="Y23" s="296" t="str">
        <f>IF(H23=1,IF(AND(中間シート!G59&lt;&gt;"",中間シート!H59&lt;&gt;""),中間シート!G59&amp;"-"&amp;中間シート!H59,""),"")</f>
        <v/>
      </c>
      <c r="Z23" s="296"/>
      <c r="AA23" s="296"/>
      <c r="AB23" s="294" t="str">
        <f>IF(H23=1,中間シート!G60&amp;中間シート!G61&amp;中間シート!G62&amp;中間シート!G63,"")</f>
        <v/>
      </c>
      <c r="AC23" s="294"/>
      <c r="AD23" s="294"/>
      <c r="AE23" s="294"/>
      <c r="AF23" s="294"/>
      <c r="AG23" s="294"/>
      <c r="AH23" s="294"/>
      <c r="AI23" s="294"/>
      <c r="AJ23" s="294"/>
      <c r="AK23" s="294"/>
      <c r="AL23" s="294"/>
      <c r="AM23" s="294"/>
      <c r="AN23" s="294"/>
      <c r="AO23" s="294"/>
      <c r="AP23" s="295"/>
      <c r="AQ23" s="115" t="s">
        <v>135</v>
      </c>
      <c r="AR23" s="296" t="str">
        <f>IF(AA23=1,IF(AND(中間シート!Z59&lt;&gt;"",中間シート!AA59&lt;&gt;""),中間シート!Z59&amp;"-"&amp;中間シート!AA59,""),"")</f>
        <v/>
      </c>
      <c r="AS23" s="296"/>
      <c r="AT23" s="296"/>
      <c r="AU23" s="294" t="str">
        <f>IF(AA23=1,中間シート!Z60&amp;中間シート!Z61&amp;中間シート!Z62&amp;中間シート!Z63,"")</f>
        <v/>
      </c>
      <c r="AV23" s="294"/>
      <c r="AW23" s="294"/>
      <c r="AX23" s="294"/>
      <c r="AY23" s="294"/>
      <c r="AZ23" s="294"/>
      <c r="BA23" s="294"/>
      <c r="BB23" s="294"/>
      <c r="BC23" s="294"/>
      <c r="BD23" s="294"/>
      <c r="BE23" s="294"/>
      <c r="BF23" s="294"/>
      <c r="BG23" s="294"/>
      <c r="BH23" s="294"/>
      <c r="BI23" s="295"/>
    </row>
    <row r="24" spans="7:61" ht="17.100000000000001" customHeight="1" x14ac:dyDescent="0.15">
      <c r="G24" s="47">
        <v>11</v>
      </c>
      <c r="H24" s="47">
        <f>IF(G24&lt;=中間シート!$G$3,1,0)</f>
        <v>0</v>
      </c>
      <c r="J24" s="278" t="s">
        <v>165</v>
      </c>
      <c r="K24" s="278"/>
      <c r="L24" s="278"/>
      <c r="M24" s="278"/>
      <c r="N24" s="284" t="str">
        <f>IF(H24=1,中間シート!G64,"")</f>
        <v/>
      </c>
      <c r="O24" s="284"/>
      <c r="P24" s="284"/>
      <c r="Q24" s="284"/>
      <c r="R24" s="284"/>
      <c r="S24" s="284"/>
      <c r="T24" s="284"/>
      <c r="U24" s="284"/>
      <c r="V24" s="284"/>
      <c r="W24" s="284"/>
      <c r="X24" s="115"/>
      <c r="Y24" s="296" t="str">
        <f>IF(H24=1,IF(AND(中間シート!G65&lt;&gt;"",中間シート!H65&lt;&gt;""),中間シート!G65&amp;"-"&amp;中間シート!H65,""),"")</f>
        <v/>
      </c>
      <c r="Z24" s="296"/>
      <c r="AA24" s="296"/>
      <c r="AB24" s="294" t="str">
        <f>IF(H24=1,中間シート!G66&amp;中間シート!G67&amp;中間シート!G68&amp;中間シート!G69,"")</f>
        <v/>
      </c>
      <c r="AC24" s="294"/>
      <c r="AD24" s="294"/>
      <c r="AE24" s="294"/>
      <c r="AF24" s="294"/>
      <c r="AG24" s="294"/>
      <c r="AH24" s="294"/>
      <c r="AI24" s="294"/>
      <c r="AJ24" s="294"/>
      <c r="AK24" s="294"/>
      <c r="AL24" s="294"/>
      <c r="AM24" s="294"/>
      <c r="AN24" s="294"/>
      <c r="AO24" s="294"/>
      <c r="AP24" s="295"/>
      <c r="AQ24" s="115" t="s">
        <v>135</v>
      </c>
      <c r="AR24" s="296" t="str">
        <f>IF(AA24=1,IF(AND(中間シート!Z65&lt;&gt;"",中間シート!AA65&lt;&gt;""),中間シート!Z65&amp;"-"&amp;中間シート!AA65,""),"")</f>
        <v/>
      </c>
      <c r="AS24" s="296"/>
      <c r="AT24" s="296"/>
      <c r="AU24" s="294" t="str">
        <f>IF(AA24=1,中間シート!Z66&amp;中間シート!Z67&amp;中間シート!Z68&amp;中間シート!Z69,"")</f>
        <v/>
      </c>
      <c r="AV24" s="294"/>
      <c r="AW24" s="294"/>
      <c r="AX24" s="294"/>
      <c r="AY24" s="294"/>
      <c r="AZ24" s="294"/>
      <c r="BA24" s="294"/>
      <c r="BB24" s="294"/>
      <c r="BC24" s="294"/>
      <c r="BD24" s="294"/>
      <c r="BE24" s="294"/>
      <c r="BF24" s="294"/>
      <c r="BG24" s="294"/>
      <c r="BH24" s="294"/>
      <c r="BI24" s="295"/>
    </row>
    <row r="25" spans="7:61" ht="17.100000000000001" customHeight="1" x14ac:dyDescent="0.15">
      <c r="G25" s="47">
        <v>12</v>
      </c>
      <c r="H25" s="47">
        <f>IF(G25&lt;=中間シート!$G$3,1,0)</f>
        <v>0</v>
      </c>
      <c r="J25" s="278" t="s">
        <v>166</v>
      </c>
      <c r="K25" s="278"/>
      <c r="L25" s="278"/>
      <c r="M25" s="278"/>
      <c r="N25" s="284" t="str">
        <f>IF(H25=1,中間シート!G70,"")</f>
        <v/>
      </c>
      <c r="O25" s="284"/>
      <c r="P25" s="284"/>
      <c r="Q25" s="284"/>
      <c r="R25" s="284"/>
      <c r="S25" s="284"/>
      <c r="T25" s="284"/>
      <c r="U25" s="284"/>
      <c r="V25" s="284"/>
      <c r="W25" s="284"/>
      <c r="X25" s="115"/>
      <c r="Y25" s="296" t="str">
        <f>IF(H25=1,IF(AND(中間シート!G71&lt;&gt;"",中間シート!H71&lt;&gt;""),中間シート!G71&amp;"-"&amp;中間シート!H71,""),"")</f>
        <v/>
      </c>
      <c r="Z25" s="296"/>
      <c r="AA25" s="296"/>
      <c r="AB25" s="294" t="str">
        <f>IF(H25=1,中間シート!G72&amp;中間シート!G73&amp;中間シート!G74&amp;中間シート!G75,"")</f>
        <v/>
      </c>
      <c r="AC25" s="294"/>
      <c r="AD25" s="294"/>
      <c r="AE25" s="294"/>
      <c r="AF25" s="294"/>
      <c r="AG25" s="294"/>
      <c r="AH25" s="294"/>
      <c r="AI25" s="294"/>
      <c r="AJ25" s="294"/>
      <c r="AK25" s="294"/>
      <c r="AL25" s="294"/>
      <c r="AM25" s="294"/>
      <c r="AN25" s="294"/>
      <c r="AO25" s="294"/>
      <c r="AP25" s="295"/>
      <c r="AQ25" s="115" t="s">
        <v>135</v>
      </c>
      <c r="AR25" s="296" t="str">
        <f>IF(AA25=1,IF(AND(中間シート!Z71&lt;&gt;"",中間シート!AA71&lt;&gt;""),中間シート!Z71&amp;"-"&amp;中間シート!AA71,""),"")</f>
        <v/>
      </c>
      <c r="AS25" s="296"/>
      <c r="AT25" s="296"/>
      <c r="AU25" s="294" t="str">
        <f>IF(AA25=1,中間シート!Z72&amp;中間シート!Z73&amp;中間シート!Z74&amp;中間シート!Z75,"")</f>
        <v/>
      </c>
      <c r="AV25" s="294"/>
      <c r="AW25" s="294"/>
      <c r="AX25" s="294"/>
      <c r="AY25" s="294"/>
      <c r="AZ25" s="294"/>
      <c r="BA25" s="294"/>
      <c r="BB25" s="294"/>
      <c r="BC25" s="294"/>
      <c r="BD25" s="294"/>
      <c r="BE25" s="294"/>
      <c r="BF25" s="294"/>
      <c r="BG25" s="294"/>
      <c r="BH25" s="294"/>
      <c r="BI25" s="295"/>
    </row>
    <row r="26" spans="7:61" ht="17.100000000000001" customHeight="1" x14ac:dyDescent="0.15">
      <c r="G26" s="47">
        <v>13</v>
      </c>
      <c r="H26" s="47">
        <f>IF(G26&lt;=中間シート!$G$3,1,0)</f>
        <v>0</v>
      </c>
      <c r="J26" s="278" t="s">
        <v>167</v>
      </c>
      <c r="K26" s="278"/>
      <c r="L26" s="278"/>
      <c r="M26" s="278"/>
      <c r="N26" s="284" t="str">
        <f>IF(H26=1,中間シート!G76,"")</f>
        <v/>
      </c>
      <c r="O26" s="284"/>
      <c r="P26" s="284"/>
      <c r="Q26" s="284"/>
      <c r="R26" s="284"/>
      <c r="S26" s="284"/>
      <c r="T26" s="284"/>
      <c r="U26" s="284"/>
      <c r="V26" s="284"/>
      <c r="W26" s="284"/>
      <c r="X26" s="115"/>
      <c r="Y26" s="296" t="str">
        <f>IF(H26=1,IF(AND(中間シート!G77&lt;&gt;"",中間シート!H77&lt;&gt;""),中間シート!G77&amp;"-"&amp;中間シート!H77,""),"")</f>
        <v/>
      </c>
      <c r="Z26" s="296"/>
      <c r="AA26" s="296"/>
      <c r="AB26" s="294" t="str">
        <f>IF(H26=1,中間シート!G78&amp;中間シート!G79&amp;中間シート!G80&amp;中間シート!G81,"")</f>
        <v/>
      </c>
      <c r="AC26" s="294"/>
      <c r="AD26" s="294"/>
      <c r="AE26" s="294"/>
      <c r="AF26" s="294"/>
      <c r="AG26" s="294"/>
      <c r="AH26" s="294"/>
      <c r="AI26" s="294"/>
      <c r="AJ26" s="294"/>
      <c r="AK26" s="294"/>
      <c r="AL26" s="294"/>
      <c r="AM26" s="294"/>
      <c r="AN26" s="294"/>
      <c r="AO26" s="294"/>
      <c r="AP26" s="295"/>
      <c r="AQ26" s="115" t="s">
        <v>135</v>
      </c>
      <c r="AR26" s="296" t="str">
        <f>IF(AA26=1,IF(AND(中間シート!Z77&lt;&gt;"",中間シート!AA77&lt;&gt;""),中間シート!Z77&amp;"-"&amp;中間シート!AA77,""),"")</f>
        <v/>
      </c>
      <c r="AS26" s="296"/>
      <c r="AT26" s="296"/>
      <c r="AU26" s="294" t="str">
        <f>IF(AA26=1,中間シート!Z78&amp;中間シート!Z79&amp;中間シート!Z80&amp;中間シート!Z81,"")</f>
        <v/>
      </c>
      <c r="AV26" s="294"/>
      <c r="AW26" s="294"/>
      <c r="AX26" s="294"/>
      <c r="AY26" s="294"/>
      <c r="AZ26" s="294"/>
      <c r="BA26" s="294"/>
      <c r="BB26" s="294"/>
      <c r="BC26" s="294"/>
      <c r="BD26" s="294"/>
      <c r="BE26" s="294"/>
      <c r="BF26" s="294"/>
      <c r="BG26" s="294"/>
      <c r="BH26" s="294"/>
      <c r="BI26" s="295"/>
    </row>
    <row r="27" spans="7:61" ht="17.100000000000001" customHeight="1" x14ac:dyDescent="0.15">
      <c r="G27" s="47">
        <v>14</v>
      </c>
      <c r="H27" s="47">
        <f>IF(G27&lt;=中間シート!$G$3,1,0)</f>
        <v>0</v>
      </c>
      <c r="J27" s="278" t="s">
        <v>168</v>
      </c>
      <c r="K27" s="278"/>
      <c r="L27" s="278"/>
      <c r="M27" s="278"/>
      <c r="N27" s="284" t="str">
        <f>IF(H27=1,中間シート!G82,"")</f>
        <v/>
      </c>
      <c r="O27" s="284"/>
      <c r="P27" s="284"/>
      <c r="Q27" s="284"/>
      <c r="R27" s="284"/>
      <c r="S27" s="284"/>
      <c r="T27" s="284"/>
      <c r="U27" s="284"/>
      <c r="V27" s="284"/>
      <c r="W27" s="284"/>
      <c r="X27" s="115"/>
      <c r="Y27" s="296" t="str">
        <f>IF(H27=1,IF(AND(中間シート!G83&lt;&gt;"",中間シート!H83&lt;&gt;""),中間シート!G83&amp;"-"&amp;中間シート!H83,""),"")</f>
        <v/>
      </c>
      <c r="Z27" s="296"/>
      <c r="AA27" s="296"/>
      <c r="AB27" s="294" t="str">
        <f>IF(H27=1,中間シート!G84&amp;中間シート!G85&amp;中間シート!G86&amp;中間シート!G87,"")</f>
        <v/>
      </c>
      <c r="AC27" s="294"/>
      <c r="AD27" s="294"/>
      <c r="AE27" s="294"/>
      <c r="AF27" s="294"/>
      <c r="AG27" s="294"/>
      <c r="AH27" s="294"/>
      <c r="AI27" s="294"/>
      <c r="AJ27" s="294"/>
      <c r="AK27" s="294"/>
      <c r="AL27" s="294"/>
      <c r="AM27" s="294"/>
      <c r="AN27" s="294"/>
      <c r="AO27" s="294"/>
      <c r="AP27" s="295"/>
      <c r="AQ27" s="115" t="s">
        <v>135</v>
      </c>
      <c r="AR27" s="296" t="str">
        <f>IF(AA27=1,IF(AND(中間シート!Z83&lt;&gt;"",中間シート!AA83&lt;&gt;""),中間シート!Z83&amp;"-"&amp;中間シート!AA83,""),"")</f>
        <v/>
      </c>
      <c r="AS27" s="296"/>
      <c r="AT27" s="296"/>
      <c r="AU27" s="294" t="str">
        <f>IF(AA27=1,中間シート!Z84&amp;中間シート!Z85&amp;中間シート!Z86&amp;中間シート!Z87,"")</f>
        <v/>
      </c>
      <c r="AV27" s="294"/>
      <c r="AW27" s="294"/>
      <c r="AX27" s="294"/>
      <c r="AY27" s="294"/>
      <c r="AZ27" s="294"/>
      <c r="BA27" s="294"/>
      <c r="BB27" s="294"/>
      <c r="BC27" s="294"/>
      <c r="BD27" s="294"/>
      <c r="BE27" s="294"/>
      <c r="BF27" s="294"/>
      <c r="BG27" s="294"/>
      <c r="BH27" s="294"/>
      <c r="BI27" s="295"/>
    </row>
    <row r="28" spans="7:61" ht="17.100000000000001" customHeight="1" x14ac:dyDescent="0.15">
      <c r="G28" s="47">
        <v>15</v>
      </c>
      <c r="H28" s="47">
        <f>IF(G28&lt;=中間シート!$G$3,1,0)</f>
        <v>0</v>
      </c>
      <c r="J28" s="278" t="s">
        <v>169</v>
      </c>
      <c r="K28" s="278"/>
      <c r="L28" s="278"/>
      <c r="M28" s="278"/>
      <c r="N28" s="284" t="str">
        <f>IF(H28=1,中間シート!G88,"")</f>
        <v/>
      </c>
      <c r="O28" s="284"/>
      <c r="P28" s="284"/>
      <c r="Q28" s="284"/>
      <c r="R28" s="284"/>
      <c r="S28" s="284"/>
      <c r="T28" s="284"/>
      <c r="U28" s="284"/>
      <c r="V28" s="284"/>
      <c r="W28" s="284"/>
      <c r="X28" s="115"/>
      <c r="Y28" s="296" t="str">
        <f>IF(H28=1,IF(AND(中間シート!G89&lt;&gt;"",中間シート!H89&lt;&gt;""),中間シート!G89&amp;"-"&amp;中間シート!H89,""),"")</f>
        <v/>
      </c>
      <c r="Z28" s="296"/>
      <c r="AA28" s="296"/>
      <c r="AB28" s="294" t="str">
        <f>IF(H28=1,中間シート!G90&amp;中間シート!G91&amp;中間シート!G92&amp;中間シート!G93,"")</f>
        <v/>
      </c>
      <c r="AC28" s="294"/>
      <c r="AD28" s="294"/>
      <c r="AE28" s="294"/>
      <c r="AF28" s="294"/>
      <c r="AG28" s="294"/>
      <c r="AH28" s="294"/>
      <c r="AI28" s="294"/>
      <c r="AJ28" s="294"/>
      <c r="AK28" s="294"/>
      <c r="AL28" s="294"/>
      <c r="AM28" s="294"/>
      <c r="AN28" s="294"/>
      <c r="AO28" s="294"/>
      <c r="AP28" s="295"/>
      <c r="AQ28" s="115" t="s">
        <v>135</v>
      </c>
      <c r="AR28" s="296" t="str">
        <f>IF(AA28=1,IF(AND(中間シート!Z89&lt;&gt;"",中間シート!AA89&lt;&gt;""),中間シート!Z89&amp;"-"&amp;中間シート!AA89,""),"")</f>
        <v/>
      </c>
      <c r="AS28" s="296"/>
      <c r="AT28" s="296"/>
      <c r="AU28" s="294" t="str">
        <f>IF(AA28=1,中間シート!Z90&amp;中間シート!Z91&amp;中間シート!Z92&amp;中間シート!Z93,"")</f>
        <v/>
      </c>
      <c r="AV28" s="294"/>
      <c r="AW28" s="294"/>
      <c r="AX28" s="294"/>
      <c r="AY28" s="294"/>
      <c r="AZ28" s="294"/>
      <c r="BA28" s="294"/>
      <c r="BB28" s="294"/>
      <c r="BC28" s="294"/>
      <c r="BD28" s="294"/>
      <c r="BE28" s="294"/>
      <c r="BF28" s="294"/>
      <c r="BG28" s="294"/>
      <c r="BH28" s="294"/>
      <c r="BI28" s="295"/>
    </row>
    <row r="29" spans="7:61" ht="17.100000000000001" customHeight="1" x14ac:dyDescent="0.15">
      <c r="G29" s="47">
        <v>16</v>
      </c>
      <c r="H29" s="47">
        <f>IF(G29&lt;=中間シート!$G$3,1,0)</f>
        <v>0</v>
      </c>
      <c r="J29" s="278" t="s">
        <v>170</v>
      </c>
      <c r="K29" s="278"/>
      <c r="L29" s="278"/>
      <c r="M29" s="278"/>
      <c r="N29" s="284" t="str">
        <f>IF(H29=1,中間シート!G94,"")</f>
        <v/>
      </c>
      <c r="O29" s="284"/>
      <c r="P29" s="284"/>
      <c r="Q29" s="284"/>
      <c r="R29" s="284"/>
      <c r="S29" s="284"/>
      <c r="T29" s="284"/>
      <c r="U29" s="284"/>
      <c r="V29" s="284"/>
      <c r="W29" s="284"/>
      <c r="X29" s="115"/>
      <c r="Y29" s="296" t="str">
        <f>IF(H29=1,IF(AND(中間シート!G95&lt;&gt;"",中間シート!H95&lt;&gt;""),中間シート!G95&amp;"-"&amp;中間シート!H95,""),"")</f>
        <v/>
      </c>
      <c r="Z29" s="296"/>
      <c r="AA29" s="296"/>
      <c r="AB29" s="294" t="str">
        <f>IF(H29=1,中間シート!G96&amp;中間シート!G97&amp;中間シート!G98&amp;中間シート!G99,"")</f>
        <v/>
      </c>
      <c r="AC29" s="294"/>
      <c r="AD29" s="294"/>
      <c r="AE29" s="294"/>
      <c r="AF29" s="294"/>
      <c r="AG29" s="294"/>
      <c r="AH29" s="294"/>
      <c r="AI29" s="294"/>
      <c r="AJ29" s="294"/>
      <c r="AK29" s="294"/>
      <c r="AL29" s="294"/>
      <c r="AM29" s="294"/>
      <c r="AN29" s="294"/>
      <c r="AO29" s="294"/>
      <c r="AP29" s="295"/>
      <c r="AQ29" s="115" t="s">
        <v>135</v>
      </c>
      <c r="AR29" s="296" t="str">
        <f>IF(AA29=1,IF(AND(中間シート!Z95&lt;&gt;"",中間シート!AA95&lt;&gt;""),中間シート!Z95&amp;"-"&amp;中間シート!AA95,""),"")</f>
        <v/>
      </c>
      <c r="AS29" s="296"/>
      <c r="AT29" s="296"/>
      <c r="AU29" s="294" t="str">
        <f>IF(AA29=1,中間シート!Z96&amp;中間シート!Z97&amp;中間シート!Z98&amp;中間シート!Z99,"")</f>
        <v/>
      </c>
      <c r="AV29" s="294"/>
      <c r="AW29" s="294"/>
      <c r="AX29" s="294"/>
      <c r="AY29" s="294"/>
      <c r="AZ29" s="294"/>
      <c r="BA29" s="294"/>
      <c r="BB29" s="294"/>
      <c r="BC29" s="294"/>
      <c r="BD29" s="294"/>
      <c r="BE29" s="294"/>
      <c r="BF29" s="294"/>
      <c r="BG29" s="294"/>
      <c r="BH29" s="294"/>
      <c r="BI29" s="295"/>
    </row>
    <row r="30" spans="7:61" ht="17.100000000000001" customHeight="1" x14ac:dyDescent="0.15">
      <c r="G30" s="47">
        <v>17</v>
      </c>
      <c r="H30" s="47">
        <f>IF(G30&lt;=中間シート!$G$3,1,0)</f>
        <v>0</v>
      </c>
      <c r="J30" s="278" t="s">
        <v>171</v>
      </c>
      <c r="K30" s="278"/>
      <c r="L30" s="278"/>
      <c r="M30" s="278"/>
      <c r="N30" s="284" t="str">
        <f>IF(H30=1,中間シート!G100,"")</f>
        <v/>
      </c>
      <c r="O30" s="284"/>
      <c r="P30" s="284"/>
      <c r="Q30" s="284"/>
      <c r="R30" s="284"/>
      <c r="S30" s="284"/>
      <c r="T30" s="284"/>
      <c r="U30" s="284"/>
      <c r="V30" s="284"/>
      <c r="W30" s="284"/>
      <c r="X30" s="115"/>
      <c r="Y30" s="296" t="str">
        <f>IF(H30=1,IF(AND(中間シート!G101&lt;&gt;"",中間シート!H101&lt;&gt;""),中間シート!G101&amp;"-"&amp;中間シート!H101,""),"")</f>
        <v/>
      </c>
      <c r="Z30" s="296"/>
      <c r="AA30" s="296"/>
      <c r="AB30" s="294" t="str">
        <f>IF(H30=1,中間シート!G102&amp;中間シート!G103&amp;中間シート!G104&amp;中間シート!G105,"")</f>
        <v/>
      </c>
      <c r="AC30" s="294"/>
      <c r="AD30" s="294"/>
      <c r="AE30" s="294"/>
      <c r="AF30" s="294"/>
      <c r="AG30" s="294"/>
      <c r="AH30" s="294"/>
      <c r="AI30" s="294"/>
      <c r="AJ30" s="294"/>
      <c r="AK30" s="294"/>
      <c r="AL30" s="294"/>
      <c r="AM30" s="294"/>
      <c r="AN30" s="294"/>
      <c r="AO30" s="294"/>
      <c r="AP30" s="295"/>
      <c r="AQ30" s="115" t="s">
        <v>135</v>
      </c>
      <c r="AR30" s="296" t="str">
        <f>IF(AA30=1,IF(AND(中間シート!Z101&lt;&gt;"",中間シート!AA101&lt;&gt;""),中間シート!Z101&amp;"-"&amp;中間シート!AA101,""),"")</f>
        <v/>
      </c>
      <c r="AS30" s="296"/>
      <c r="AT30" s="296"/>
      <c r="AU30" s="294" t="str">
        <f>IF(AA30=1,中間シート!Z102&amp;中間シート!Z103&amp;中間シート!Z104&amp;中間シート!Z105,"")</f>
        <v/>
      </c>
      <c r="AV30" s="294"/>
      <c r="AW30" s="294"/>
      <c r="AX30" s="294"/>
      <c r="AY30" s="294"/>
      <c r="AZ30" s="294"/>
      <c r="BA30" s="294"/>
      <c r="BB30" s="294"/>
      <c r="BC30" s="294"/>
      <c r="BD30" s="294"/>
      <c r="BE30" s="294"/>
      <c r="BF30" s="294"/>
      <c r="BG30" s="294"/>
      <c r="BH30" s="294"/>
      <c r="BI30" s="295"/>
    </row>
    <row r="31" spans="7:61" ht="17.100000000000001" customHeight="1" x14ac:dyDescent="0.15">
      <c r="G31" s="47">
        <v>18</v>
      </c>
      <c r="H31" s="47">
        <f>IF(G31&lt;=中間シート!$G$3,1,0)</f>
        <v>0</v>
      </c>
      <c r="J31" s="278" t="s">
        <v>172</v>
      </c>
      <c r="K31" s="278"/>
      <c r="L31" s="278"/>
      <c r="M31" s="278"/>
      <c r="N31" s="284" t="str">
        <f>IF(H31=1,中間シート!G106,"")</f>
        <v/>
      </c>
      <c r="O31" s="284"/>
      <c r="P31" s="284"/>
      <c r="Q31" s="284"/>
      <c r="R31" s="284"/>
      <c r="S31" s="284"/>
      <c r="T31" s="284"/>
      <c r="U31" s="284"/>
      <c r="V31" s="284"/>
      <c r="W31" s="284"/>
      <c r="X31" s="115"/>
      <c r="Y31" s="296" t="str">
        <f>IF(H31=1,IF(AND(中間シート!G107&lt;&gt;"",中間シート!H107&lt;&gt;""),中間シート!G107&amp;"-"&amp;中間シート!H107,""),"")</f>
        <v/>
      </c>
      <c r="Z31" s="296"/>
      <c r="AA31" s="296"/>
      <c r="AB31" s="294" t="str">
        <f>IF(H31=1,中間シート!G108&amp;中間シート!G109&amp;中間シート!G110&amp;中間シート!G111,"")</f>
        <v/>
      </c>
      <c r="AC31" s="294"/>
      <c r="AD31" s="294"/>
      <c r="AE31" s="294"/>
      <c r="AF31" s="294"/>
      <c r="AG31" s="294"/>
      <c r="AH31" s="294"/>
      <c r="AI31" s="294"/>
      <c r="AJ31" s="294"/>
      <c r="AK31" s="294"/>
      <c r="AL31" s="294"/>
      <c r="AM31" s="294"/>
      <c r="AN31" s="294"/>
      <c r="AO31" s="294"/>
      <c r="AP31" s="295"/>
      <c r="AQ31" s="115" t="s">
        <v>135</v>
      </c>
      <c r="AR31" s="296" t="str">
        <f>IF(AA31=1,IF(AND(中間シート!Z107&lt;&gt;"",中間シート!AA107&lt;&gt;""),中間シート!Z107&amp;"-"&amp;中間シート!AA107,""),"")</f>
        <v/>
      </c>
      <c r="AS31" s="296"/>
      <c r="AT31" s="296"/>
      <c r="AU31" s="294" t="str">
        <f>IF(AA31=1,中間シート!Z108&amp;中間シート!Z109&amp;中間シート!Z110&amp;中間シート!Z111,"")</f>
        <v/>
      </c>
      <c r="AV31" s="294"/>
      <c r="AW31" s="294"/>
      <c r="AX31" s="294"/>
      <c r="AY31" s="294"/>
      <c r="AZ31" s="294"/>
      <c r="BA31" s="294"/>
      <c r="BB31" s="294"/>
      <c r="BC31" s="294"/>
      <c r="BD31" s="294"/>
      <c r="BE31" s="294"/>
      <c r="BF31" s="294"/>
      <c r="BG31" s="294"/>
      <c r="BH31" s="294"/>
      <c r="BI31" s="295"/>
    </row>
    <row r="32" spans="7:61" ht="17.100000000000001" customHeight="1" x14ac:dyDescent="0.15">
      <c r="G32" s="47">
        <v>19</v>
      </c>
      <c r="H32" s="47">
        <f>IF(G32&lt;=中間シート!$G$3,1,0)</f>
        <v>0</v>
      </c>
      <c r="J32" s="278" t="s">
        <v>173</v>
      </c>
      <c r="K32" s="278"/>
      <c r="L32" s="278"/>
      <c r="M32" s="278"/>
      <c r="N32" s="284" t="str">
        <f>IF(H32=1,中間シート!G112,"")</f>
        <v/>
      </c>
      <c r="O32" s="284"/>
      <c r="P32" s="284"/>
      <c r="Q32" s="284"/>
      <c r="R32" s="284"/>
      <c r="S32" s="284"/>
      <c r="T32" s="284"/>
      <c r="U32" s="284"/>
      <c r="V32" s="284"/>
      <c r="W32" s="284"/>
      <c r="X32" s="115"/>
      <c r="Y32" s="296" t="str">
        <f>IF(H32=1,IF(AND(中間シート!G113&lt;&gt;"",中間シート!H113&lt;&gt;""),中間シート!G113&amp;"-"&amp;中間シート!H113,""),"")</f>
        <v/>
      </c>
      <c r="Z32" s="296"/>
      <c r="AA32" s="296"/>
      <c r="AB32" s="294" t="str">
        <f>IF(H32=1,中間シート!G114&amp;中間シート!G115&amp;中間シート!G116&amp;中間シート!G117,"")</f>
        <v/>
      </c>
      <c r="AC32" s="294"/>
      <c r="AD32" s="294"/>
      <c r="AE32" s="294"/>
      <c r="AF32" s="294"/>
      <c r="AG32" s="294"/>
      <c r="AH32" s="294"/>
      <c r="AI32" s="294"/>
      <c r="AJ32" s="294"/>
      <c r="AK32" s="294"/>
      <c r="AL32" s="294"/>
      <c r="AM32" s="294"/>
      <c r="AN32" s="294"/>
      <c r="AO32" s="294"/>
      <c r="AP32" s="295"/>
      <c r="AQ32" s="115" t="s">
        <v>135</v>
      </c>
      <c r="AR32" s="296" t="str">
        <f>IF(AA32=1,IF(AND(中間シート!Z113&lt;&gt;"",中間シート!AA113&lt;&gt;""),中間シート!Z113&amp;"-"&amp;中間シート!AA113,""),"")</f>
        <v/>
      </c>
      <c r="AS32" s="296"/>
      <c r="AT32" s="296"/>
      <c r="AU32" s="294" t="str">
        <f>IF(AA32=1,中間シート!Z114&amp;中間シート!Z115&amp;中間シート!Z116&amp;中間シート!Z117,"")</f>
        <v/>
      </c>
      <c r="AV32" s="294"/>
      <c r="AW32" s="294"/>
      <c r="AX32" s="294"/>
      <c r="AY32" s="294"/>
      <c r="AZ32" s="294"/>
      <c r="BA32" s="294"/>
      <c r="BB32" s="294"/>
      <c r="BC32" s="294"/>
      <c r="BD32" s="294"/>
      <c r="BE32" s="294"/>
      <c r="BF32" s="294"/>
      <c r="BG32" s="294"/>
      <c r="BH32" s="294"/>
      <c r="BI32" s="295"/>
    </row>
    <row r="33" spans="1:61" ht="17.100000000000001" customHeight="1" x14ac:dyDescent="0.15">
      <c r="G33" s="47">
        <v>20</v>
      </c>
      <c r="H33" s="47">
        <f>IF(G33&lt;=中間シート!$G$3,1,0)</f>
        <v>0</v>
      </c>
      <c r="J33" s="278" t="s">
        <v>174</v>
      </c>
      <c r="K33" s="278"/>
      <c r="L33" s="278"/>
      <c r="M33" s="278"/>
      <c r="N33" s="284" t="str">
        <f>IF(H33=1,中間シート!G118,"")</f>
        <v/>
      </c>
      <c r="O33" s="284"/>
      <c r="P33" s="284"/>
      <c r="Q33" s="284"/>
      <c r="R33" s="284"/>
      <c r="S33" s="284"/>
      <c r="T33" s="284"/>
      <c r="U33" s="284"/>
      <c r="V33" s="284"/>
      <c r="W33" s="284"/>
      <c r="X33" s="115"/>
      <c r="Y33" s="296" t="str">
        <f>IF(H33=1,IF(AND(中間シート!G119&lt;&gt;"",中間シート!H119&lt;&gt;""),中間シート!G119&amp;"-"&amp;中間シート!H119,""),"")</f>
        <v/>
      </c>
      <c r="Z33" s="296"/>
      <c r="AA33" s="296"/>
      <c r="AB33" s="294" t="str">
        <f>IF(H33=1,中間シート!G120&amp;中間シート!G121&amp;中間シート!G122&amp;中間シート!G123,"")</f>
        <v/>
      </c>
      <c r="AC33" s="294"/>
      <c r="AD33" s="294"/>
      <c r="AE33" s="294"/>
      <c r="AF33" s="294"/>
      <c r="AG33" s="294"/>
      <c r="AH33" s="294"/>
      <c r="AI33" s="294"/>
      <c r="AJ33" s="294"/>
      <c r="AK33" s="294"/>
      <c r="AL33" s="294"/>
      <c r="AM33" s="294"/>
      <c r="AN33" s="294"/>
      <c r="AO33" s="294"/>
      <c r="AP33" s="295"/>
      <c r="AQ33" s="115" t="s">
        <v>135</v>
      </c>
      <c r="AR33" s="296" t="str">
        <f>IF(AA33=1,IF(AND(中間シート!Z119&lt;&gt;"",中間シート!AA119&lt;&gt;""),中間シート!Z119&amp;"-"&amp;中間シート!AA119,""),"")</f>
        <v/>
      </c>
      <c r="AS33" s="296"/>
      <c r="AT33" s="296"/>
      <c r="AU33" s="294" t="str">
        <f>IF(AA33=1,中間シート!Z120&amp;中間シート!Z121&amp;中間シート!Z122&amp;中間シート!Z123,"")</f>
        <v/>
      </c>
      <c r="AV33" s="294"/>
      <c r="AW33" s="294"/>
      <c r="AX33" s="294"/>
      <c r="AY33" s="294"/>
      <c r="AZ33" s="294"/>
      <c r="BA33" s="294"/>
      <c r="BB33" s="294"/>
      <c r="BC33" s="294"/>
      <c r="BD33" s="294"/>
      <c r="BE33" s="294"/>
      <c r="BF33" s="294"/>
      <c r="BG33" s="294"/>
      <c r="BH33" s="294"/>
      <c r="BI33" s="295"/>
    </row>
    <row r="34" spans="1:61" ht="17.100000000000001" customHeight="1" x14ac:dyDescent="0.15">
      <c r="G34" s="47">
        <v>21</v>
      </c>
      <c r="H34" s="47">
        <f>IF(G34&lt;=中間シート!$G$3,1,0)</f>
        <v>0</v>
      </c>
      <c r="J34" s="278" t="s">
        <v>175</v>
      </c>
      <c r="K34" s="278"/>
      <c r="L34" s="278"/>
      <c r="M34" s="278"/>
      <c r="N34" s="284" t="str">
        <f>IF(H34=1,中間シート!G124,"")</f>
        <v/>
      </c>
      <c r="O34" s="284"/>
      <c r="P34" s="284"/>
      <c r="Q34" s="284"/>
      <c r="R34" s="284"/>
      <c r="S34" s="284"/>
      <c r="T34" s="284"/>
      <c r="U34" s="284"/>
      <c r="V34" s="284"/>
      <c r="W34" s="284"/>
      <c r="X34" s="115"/>
      <c r="Y34" s="296" t="str">
        <f>IF(H34=1,IF(AND(中間シート!G125&lt;&gt;"",中間シート!H125&lt;&gt;""),中間シート!G125&amp;"-"&amp;中間シート!H125,""),"")</f>
        <v/>
      </c>
      <c r="Z34" s="296"/>
      <c r="AA34" s="296"/>
      <c r="AB34" s="294" t="str">
        <f>IF(H34=1,中間シート!G126&amp;中間シート!G127&amp;中間シート!G128&amp;中間シート!G129,"")</f>
        <v/>
      </c>
      <c r="AC34" s="294"/>
      <c r="AD34" s="294"/>
      <c r="AE34" s="294"/>
      <c r="AF34" s="294"/>
      <c r="AG34" s="294"/>
      <c r="AH34" s="294"/>
      <c r="AI34" s="294"/>
      <c r="AJ34" s="294"/>
      <c r="AK34" s="294"/>
      <c r="AL34" s="294"/>
      <c r="AM34" s="294"/>
      <c r="AN34" s="294"/>
      <c r="AO34" s="294"/>
      <c r="AP34" s="295"/>
      <c r="AQ34" s="115" t="s">
        <v>135</v>
      </c>
      <c r="AR34" s="296" t="str">
        <f>IF(AA34=1,IF(AND(中間シート!Z125&lt;&gt;"",中間シート!AA125&lt;&gt;""),中間シート!Z125&amp;"-"&amp;中間シート!AA125,""),"")</f>
        <v/>
      </c>
      <c r="AS34" s="296"/>
      <c r="AT34" s="296"/>
      <c r="AU34" s="294" t="str">
        <f>IF(AA34=1,中間シート!Z126&amp;中間シート!Z127&amp;中間シート!Z128&amp;中間シート!Z129,"")</f>
        <v/>
      </c>
      <c r="AV34" s="294"/>
      <c r="AW34" s="294"/>
      <c r="AX34" s="294"/>
      <c r="AY34" s="294"/>
      <c r="AZ34" s="294"/>
      <c r="BA34" s="294"/>
      <c r="BB34" s="294"/>
      <c r="BC34" s="294"/>
      <c r="BD34" s="294"/>
      <c r="BE34" s="294"/>
      <c r="BF34" s="294"/>
      <c r="BG34" s="294"/>
      <c r="BH34" s="294"/>
      <c r="BI34" s="295"/>
    </row>
    <row r="35" spans="1:61" ht="17.100000000000001" customHeight="1" x14ac:dyDescent="0.15">
      <c r="G35" s="47">
        <v>22</v>
      </c>
      <c r="H35" s="47">
        <f>IF(G35&lt;=中間シート!$G$3,1,0)</f>
        <v>0</v>
      </c>
      <c r="J35" s="278" t="s">
        <v>176</v>
      </c>
      <c r="K35" s="278"/>
      <c r="L35" s="278"/>
      <c r="M35" s="278"/>
      <c r="N35" s="284" t="str">
        <f>IF(H35=1,中間シート!G130,"")</f>
        <v/>
      </c>
      <c r="O35" s="284"/>
      <c r="P35" s="284"/>
      <c r="Q35" s="284"/>
      <c r="R35" s="284"/>
      <c r="S35" s="284"/>
      <c r="T35" s="284"/>
      <c r="U35" s="284"/>
      <c r="V35" s="284"/>
      <c r="W35" s="284"/>
      <c r="X35" s="115"/>
      <c r="Y35" s="296" t="str">
        <f>IF(H35=1,IF(AND(中間シート!G131&lt;&gt;"",中間シート!H131&lt;&gt;""),中間シート!G131&amp;"-"&amp;中間シート!H131,""),"")</f>
        <v/>
      </c>
      <c r="Z35" s="296"/>
      <c r="AA35" s="296"/>
      <c r="AB35" s="294" t="str">
        <f>IF(H35=1,中間シート!G132&amp;中間シート!G133&amp;中間シート!G134&amp;中間シート!G135,"")</f>
        <v/>
      </c>
      <c r="AC35" s="294"/>
      <c r="AD35" s="294"/>
      <c r="AE35" s="294"/>
      <c r="AF35" s="294"/>
      <c r="AG35" s="294"/>
      <c r="AH35" s="294"/>
      <c r="AI35" s="294"/>
      <c r="AJ35" s="294"/>
      <c r="AK35" s="294"/>
      <c r="AL35" s="294"/>
      <c r="AM35" s="294"/>
      <c r="AN35" s="294"/>
      <c r="AO35" s="294"/>
      <c r="AP35" s="295"/>
      <c r="AQ35" s="115" t="s">
        <v>135</v>
      </c>
      <c r="AR35" s="296" t="str">
        <f>IF(AA35=1,IF(AND(中間シート!Z131&lt;&gt;"",中間シート!AA131&lt;&gt;""),中間シート!Z131&amp;"-"&amp;中間シート!AA131,""),"")</f>
        <v/>
      </c>
      <c r="AS35" s="296"/>
      <c r="AT35" s="296"/>
      <c r="AU35" s="294" t="str">
        <f>IF(AA35=1,中間シート!Z132&amp;中間シート!Z133&amp;中間シート!Z134&amp;中間シート!Z135,"")</f>
        <v/>
      </c>
      <c r="AV35" s="294"/>
      <c r="AW35" s="294"/>
      <c r="AX35" s="294"/>
      <c r="AY35" s="294"/>
      <c r="AZ35" s="294"/>
      <c r="BA35" s="294"/>
      <c r="BB35" s="294"/>
      <c r="BC35" s="294"/>
      <c r="BD35" s="294"/>
      <c r="BE35" s="294"/>
      <c r="BF35" s="294"/>
      <c r="BG35" s="294"/>
      <c r="BH35" s="294"/>
      <c r="BI35" s="295"/>
    </row>
    <row r="36" spans="1:61" ht="17.100000000000001" customHeight="1" x14ac:dyDescent="0.15">
      <c r="G36" s="47">
        <v>23</v>
      </c>
      <c r="H36" s="47">
        <f>IF(G36&lt;=中間シート!$G$3,1,0)</f>
        <v>0</v>
      </c>
      <c r="J36" s="278" t="s">
        <v>177</v>
      </c>
      <c r="K36" s="278"/>
      <c r="L36" s="278"/>
      <c r="M36" s="278"/>
      <c r="N36" s="284" t="str">
        <f>IF(H36=1,中間シート!G136,"")</f>
        <v/>
      </c>
      <c r="O36" s="284"/>
      <c r="P36" s="284"/>
      <c r="Q36" s="284"/>
      <c r="R36" s="284"/>
      <c r="S36" s="284"/>
      <c r="T36" s="284"/>
      <c r="U36" s="284"/>
      <c r="V36" s="284"/>
      <c r="W36" s="284"/>
      <c r="X36" s="115"/>
      <c r="Y36" s="296" t="str">
        <f>IF(H36=1,IF(AND(中間シート!G137&lt;&gt;"",中間シート!H137&lt;&gt;""),中間シート!G137&amp;"-"&amp;中間シート!H137,""),"")</f>
        <v/>
      </c>
      <c r="Z36" s="296"/>
      <c r="AA36" s="296"/>
      <c r="AB36" s="294" t="str">
        <f>IF(H36=1,中間シート!G138&amp;中間シート!G139&amp;中間シート!G140&amp;中間シート!G141,"")</f>
        <v/>
      </c>
      <c r="AC36" s="294"/>
      <c r="AD36" s="294"/>
      <c r="AE36" s="294"/>
      <c r="AF36" s="294"/>
      <c r="AG36" s="294"/>
      <c r="AH36" s="294"/>
      <c r="AI36" s="294"/>
      <c r="AJ36" s="294"/>
      <c r="AK36" s="294"/>
      <c r="AL36" s="294"/>
      <c r="AM36" s="294"/>
      <c r="AN36" s="294"/>
      <c r="AO36" s="294"/>
      <c r="AP36" s="295"/>
      <c r="AQ36" s="115" t="s">
        <v>135</v>
      </c>
      <c r="AR36" s="296" t="str">
        <f>IF(AA36=1,IF(AND(中間シート!Z137&lt;&gt;"",中間シート!AA137&lt;&gt;""),中間シート!Z137&amp;"-"&amp;中間シート!AA137,""),"")</f>
        <v/>
      </c>
      <c r="AS36" s="296"/>
      <c r="AT36" s="296"/>
      <c r="AU36" s="294" t="str">
        <f>IF(AA36=1,中間シート!Z138&amp;中間シート!Z139&amp;中間シート!Z140&amp;中間シート!Z141,"")</f>
        <v/>
      </c>
      <c r="AV36" s="294"/>
      <c r="AW36" s="294"/>
      <c r="AX36" s="294"/>
      <c r="AY36" s="294"/>
      <c r="AZ36" s="294"/>
      <c r="BA36" s="294"/>
      <c r="BB36" s="294"/>
      <c r="BC36" s="294"/>
      <c r="BD36" s="294"/>
      <c r="BE36" s="294"/>
      <c r="BF36" s="294"/>
      <c r="BG36" s="294"/>
      <c r="BH36" s="294"/>
      <c r="BI36" s="295"/>
    </row>
    <row r="37" spans="1:61" ht="17.100000000000001" customHeight="1" x14ac:dyDescent="0.15">
      <c r="G37" s="47">
        <v>24</v>
      </c>
      <c r="H37" s="47">
        <f>IF(G37&lt;=中間シート!$G$3,1,0)</f>
        <v>0</v>
      </c>
      <c r="J37" s="278" t="s">
        <v>178</v>
      </c>
      <c r="K37" s="278"/>
      <c r="L37" s="278"/>
      <c r="M37" s="278"/>
      <c r="N37" s="284" t="str">
        <f>IF(H37=1,中間シート!G142,"")</f>
        <v/>
      </c>
      <c r="O37" s="284"/>
      <c r="P37" s="284"/>
      <c r="Q37" s="284"/>
      <c r="R37" s="284"/>
      <c r="S37" s="284"/>
      <c r="T37" s="284"/>
      <c r="U37" s="284"/>
      <c r="V37" s="284"/>
      <c r="W37" s="284"/>
      <c r="X37" s="115"/>
      <c r="Y37" s="296" t="str">
        <f>IF(H37=1,IF(AND(中間シート!G143&lt;&gt;"",中間シート!H143&lt;&gt;""),中間シート!G143&amp;"-"&amp;中間シート!H143,""),"")</f>
        <v/>
      </c>
      <c r="Z37" s="296"/>
      <c r="AA37" s="296"/>
      <c r="AB37" s="294" t="str">
        <f>IF(H37=1,中間シート!G144&amp;中間シート!G145&amp;中間シート!G146&amp;中間シート!G147,"")</f>
        <v/>
      </c>
      <c r="AC37" s="294"/>
      <c r="AD37" s="294"/>
      <c r="AE37" s="294"/>
      <c r="AF37" s="294"/>
      <c r="AG37" s="294"/>
      <c r="AH37" s="294"/>
      <c r="AI37" s="294"/>
      <c r="AJ37" s="294"/>
      <c r="AK37" s="294"/>
      <c r="AL37" s="294"/>
      <c r="AM37" s="294"/>
      <c r="AN37" s="294"/>
      <c r="AO37" s="294"/>
      <c r="AP37" s="295"/>
      <c r="AQ37" s="115" t="s">
        <v>135</v>
      </c>
      <c r="AR37" s="296" t="str">
        <f>IF(AA37=1,IF(AND(中間シート!Z143&lt;&gt;"",中間シート!AA143&lt;&gt;""),中間シート!Z143&amp;"-"&amp;中間シート!AA143,""),"")</f>
        <v/>
      </c>
      <c r="AS37" s="296"/>
      <c r="AT37" s="296"/>
      <c r="AU37" s="294" t="str">
        <f>IF(AA37=1,中間シート!Z144&amp;中間シート!Z145&amp;中間シート!Z146&amp;中間シート!Z147,"")</f>
        <v/>
      </c>
      <c r="AV37" s="294"/>
      <c r="AW37" s="294"/>
      <c r="AX37" s="294"/>
      <c r="AY37" s="294"/>
      <c r="AZ37" s="294"/>
      <c r="BA37" s="294"/>
      <c r="BB37" s="294"/>
      <c r="BC37" s="294"/>
      <c r="BD37" s="294"/>
      <c r="BE37" s="294"/>
      <c r="BF37" s="294"/>
      <c r="BG37" s="294"/>
      <c r="BH37" s="294"/>
      <c r="BI37" s="295"/>
    </row>
    <row r="38" spans="1:61" ht="17.100000000000001" customHeight="1" x14ac:dyDescent="0.15">
      <c r="G38" s="47">
        <v>25</v>
      </c>
      <c r="H38" s="47">
        <f>IF(G38&lt;=中間シート!$G$3,1,0)</f>
        <v>0</v>
      </c>
      <c r="J38" s="278" t="s">
        <v>179</v>
      </c>
      <c r="K38" s="278"/>
      <c r="L38" s="278"/>
      <c r="M38" s="278"/>
      <c r="N38" s="284" t="str">
        <f>IF(H38=1,中間シート!G148,"")</f>
        <v/>
      </c>
      <c r="O38" s="284"/>
      <c r="P38" s="284"/>
      <c r="Q38" s="284"/>
      <c r="R38" s="284"/>
      <c r="S38" s="284"/>
      <c r="T38" s="284"/>
      <c r="U38" s="284"/>
      <c r="V38" s="284"/>
      <c r="W38" s="284"/>
      <c r="X38" s="115"/>
      <c r="Y38" s="296" t="str">
        <f>IF(H38=1,IF(AND(中間シート!G149&lt;&gt;"",中間シート!H149&lt;&gt;""),中間シート!G149&amp;"-"&amp;中間シート!H149,""),"")</f>
        <v/>
      </c>
      <c r="Z38" s="296"/>
      <c r="AA38" s="296"/>
      <c r="AB38" s="294" t="str">
        <f>IF(H38=1,中間シート!G150&amp;中間シート!G151&amp;中間シート!G152&amp;中間シート!G153,"")</f>
        <v/>
      </c>
      <c r="AC38" s="294"/>
      <c r="AD38" s="294"/>
      <c r="AE38" s="294"/>
      <c r="AF38" s="294"/>
      <c r="AG38" s="294"/>
      <c r="AH38" s="294"/>
      <c r="AI38" s="294"/>
      <c r="AJ38" s="294"/>
      <c r="AK38" s="294"/>
      <c r="AL38" s="294"/>
      <c r="AM38" s="294"/>
      <c r="AN38" s="294"/>
      <c r="AO38" s="294"/>
      <c r="AP38" s="295"/>
      <c r="AQ38" s="115" t="s">
        <v>135</v>
      </c>
      <c r="AR38" s="296" t="str">
        <f>IF(AA38=1,IF(AND(中間シート!Z149&lt;&gt;"",中間シート!AA149&lt;&gt;""),中間シート!Z149&amp;"-"&amp;中間シート!AA149,""),"")</f>
        <v/>
      </c>
      <c r="AS38" s="296"/>
      <c r="AT38" s="296"/>
      <c r="AU38" s="294" t="str">
        <f>IF(AA38=1,中間シート!Z150&amp;中間シート!Z151&amp;中間シート!Z152&amp;中間シート!Z153,"")</f>
        <v/>
      </c>
      <c r="AV38" s="294"/>
      <c r="AW38" s="294"/>
      <c r="AX38" s="294"/>
      <c r="AY38" s="294"/>
      <c r="AZ38" s="294"/>
      <c r="BA38" s="294"/>
      <c r="BB38" s="294"/>
      <c r="BC38" s="294"/>
      <c r="BD38" s="294"/>
      <c r="BE38" s="294"/>
      <c r="BF38" s="294"/>
      <c r="BG38" s="294"/>
      <c r="BH38" s="294"/>
      <c r="BI38" s="295"/>
    </row>
    <row r="39" spans="1:61" ht="17.100000000000001" customHeight="1" x14ac:dyDescent="0.15">
      <c r="G39" s="47">
        <v>26</v>
      </c>
      <c r="H39" s="47">
        <f>IF(G39&lt;=中間シート!$G$3,1,0)</f>
        <v>0</v>
      </c>
      <c r="J39" s="278" t="s">
        <v>180</v>
      </c>
      <c r="K39" s="278"/>
      <c r="L39" s="278"/>
      <c r="M39" s="278"/>
      <c r="N39" s="284" t="str">
        <f>IF(H39=1,中間シート!G154,"")</f>
        <v/>
      </c>
      <c r="O39" s="284"/>
      <c r="P39" s="284"/>
      <c r="Q39" s="284"/>
      <c r="R39" s="284"/>
      <c r="S39" s="284"/>
      <c r="T39" s="284"/>
      <c r="U39" s="284"/>
      <c r="V39" s="284"/>
      <c r="W39" s="284"/>
      <c r="X39" s="115"/>
      <c r="Y39" s="296" t="str">
        <f>IF(H39=1,IF(AND(中間シート!G155&lt;&gt;"",中間シート!H155&lt;&gt;""),中間シート!G155&amp;"-"&amp;中間シート!H155,""),"")</f>
        <v/>
      </c>
      <c r="Z39" s="296"/>
      <c r="AA39" s="296"/>
      <c r="AB39" s="294" t="str">
        <f>IF(H39=1,中間シート!G156&amp;中間シート!G157&amp;中間シート!G158&amp;中間シート!G159,"")</f>
        <v/>
      </c>
      <c r="AC39" s="294"/>
      <c r="AD39" s="294"/>
      <c r="AE39" s="294"/>
      <c r="AF39" s="294"/>
      <c r="AG39" s="294"/>
      <c r="AH39" s="294"/>
      <c r="AI39" s="294"/>
      <c r="AJ39" s="294"/>
      <c r="AK39" s="294"/>
      <c r="AL39" s="294"/>
      <c r="AM39" s="294"/>
      <c r="AN39" s="294"/>
      <c r="AO39" s="294"/>
      <c r="AP39" s="295"/>
      <c r="AQ39" s="115" t="s">
        <v>135</v>
      </c>
      <c r="AR39" s="296" t="str">
        <f>IF(AA39=1,IF(AND(中間シート!Z155&lt;&gt;"",中間シート!AA155&lt;&gt;""),中間シート!Z155&amp;"-"&amp;中間シート!AA155,""),"")</f>
        <v/>
      </c>
      <c r="AS39" s="296"/>
      <c r="AT39" s="296"/>
      <c r="AU39" s="294" t="str">
        <f>IF(AA39=1,中間シート!Z156&amp;中間シート!Z157&amp;中間シート!Z158&amp;中間シート!Z159,"")</f>
        <v/>
      </c>
      <c r="AV39" s="294"/>
      <c r="AW39" s="294"/>
      <c r="AX39" s="294"/>
      <c r="AY39" s="294"/>
      <c r="AZ39" s="294"/>
      <c r="BA39" s="294"/>
      <c r="BB39" s="294"/>
      <c r="BC39" s="294"/>
      <c r="BD39" s="294"/>
      <c r="BE39" s="294"/>
      <c r="BF39" s="294"/>
      <c r="BG39" s="294"/>
      <c r="BH39" s="294"/>
      <c r="BI39" s="295"/>
    </row>
    <row r="40" spans="1:61" ht="17.100000000000001" customHeight="1" x14ac:dyDescent="0.15">
      <c r="G40" s="47">
        <v>27</v>
      </c>
      <c r="H40" s="47">
        <f>IF(G40&lt;=中間シート!$G$3,1,0)</f>
        <v>0</v>
      </c>
      <c r="J40" s="278" t="s">
        <v>181</v>
      </c>
      <c r="K40" s="278"/>
      <c r="L40" s="278"/>
      <c r="M40" s="278"/>
      <c r="N40" s="284" t="str">
        <f>IF(H40=1,中間シート!G160,"")</f>
        <v/>
      </c>
      <c r="O40" s="284"/>
      <c r="P40" s="284"/>
      <c r="Q40" s="284"/>
      <c r="R40" s="284"/>
      <c r="S40" s="284"/>
      <c r="T40" s="284"/>
      <c r="U40" s="284"/>
      <c r="V40" s="284"/>
      <c r="W40" s="284"/>
      <c r="X40" s="115"/>
      <c r="Y40" s="296" t="str">
        <f>IF(H40=1,IF(AND(中間シート!G161&lt;&gt;"",中間シート!H161&lt;&gt;""),中間シート!G161&amp;"-"&amp;中間シート!H161,""),"")</f>
        <v/>
      </c>
      <c r="Z40" s="296"/>
      <c r="AA40" s="296"/>
      <c r="AB40" s="294" t="str">
        <f>IF(H40=1,中間シート!G162&amp;中間シート!G163&amp;中間シート!G164&amp;中間シート!G165,"")</f>
        <v/>
      </c>
      <c r="AC40" s="294"/>
      <c r="AD40" s="294"/>
      <c r="AE40" s="294"/>
      <c r="AF40" s="294"/>
      <c r="AG40" s="294"/>
      <c r="AH40" s="294"/>
      <c r="AI40" s="294"/>
      <c r="AJ40" s="294"/>
      <c r="AK40" s="294"/>
      <c r="AL40" s="294"/>
      <c r="AM40" s="294"/>
      <c r="AN40" s="294"/>
      <c r="AO40" s="294"/>
      <c r="AP40" s="295"/>
      <c r="AQ40" s="115" t="s">
        <v>135</v>
      </c>
      <c r="AR40" s="296" t="str">
        <f>IF(AA40=1,IF(AND(中間シート!Z161&lt;&gt;"",中間シート!AA161&lt;&gt;""),中間シート!Z161&amp;"-"&amp;中間シート!AA161,""),"")</f>
        <v/>
      </c>
      <c r="AS40" s="296"/>
      <c r="AT40" s="296"/>
      <c r="AU40" s="294" t="str">
        <f>IF(AA40=1,中間シート!Z162&amp;中間シート!Z163&amp;中間シート!Z164&amp;中間シート!Z165,"")</f>
        <v/>
      </c>
      <c r="AV40" s="294"/>
      <c r="AW40" s="294"/>
      <c r="AX40" s="294"/>
      <c r="AY40" s="294"/>
      <c r="AZ40" s="294"/>
      <c r="BA40" s="294"/>
      <c r="BB40" s="294"/>
      <c r="BC40" s="294"/>
      <c r="BD40" s="294"/>
      <c r="BE40" s="294"/>
      <c r="BF40" s="294"/>
      <c r="BG40" s="294"/>
      <c r="BH40" s="294"/>
      <c r="BI40" s="295"/>
    </row>
    <row r="41" spans="1:61" ht="17.100000000000001" customHeight="1" x14ac:dyDescent="0.15">
      <c r="G41" s="47">
        <v>28</v>
      </c>
      <c r="H41" s="47">
        <f>IF(G41&lt;=中間シート!$G$3,1,0)</f>
        <v>0</v>
      </c>
      <c r="J41" s="278" t="s">
        <v>182</v>
      </c>
      <c r="K41" s="278"/>
      <c r="L41" s="278"/>
      <c r="M41" s="278"/>
      <c r="N41" s="284" t="str">
        <f>IF(H41=1,中間シート!G166,"")</f>
        <v/>
      </c>
      <c r="O41" s="284"/>
      <c r="P41" s="284"/>
      <c r="Q41" s="284"/>
      <c r="R41" s="284"/>
      <c r="S41" s="284"/>
      <c r="T41" s="284"/>
      <c r="U41" s="284"/>
      <c r="V41" s="284"/>
      <c r="W41" s="284"/>
      <c r="X41" s="115"/>
      <c r="Y41" s="296" t="str">
        <f>IF(H41=1,IF(AND(中間シート!G167&lt;&gt;"",中間シート!H167&lt;&gt;""),中間シート!G167&amp;"-"&amp;中間シート!H167,""),"")</f>
        <v/>
      </c>
      <c r="Z41" s="296"/>
      <c r="AA41" s="296"/>
      <c r="AB41" s="294" t="str">
        <f>IF(H41=1,中間シート!G168&amp;中間シート!G169&amp;中間シート!G170&amp;中間シート!G171,"")</f>
        <v/>
      </c>
      <c r="AC41" s="294"/>
      <c r="AD41" s="294"/>
      <c r="AE41" s="294"/>
      <c r="AF41" s="294"/>
      <c r="AG41" s="294"/>
      <c r="AH41" s="294"/>
      <c r="AI41" s="294"/>
      <c r="AJ41" s="294"/>
      <c r="AK41" s="294"/>
      <c r="AL41" s="294"/>
      <c r="AM41" s="294"/>
      <c r="AN41" s="294"/>
      <c r="AO41" s="294"/>
      <c r="AP41" s="295"/>
      <c r="AQ41" s="115" t="s">
        <v>135</v>
      </c>
      <c r="AR41" s="296" t="str">
        <f>IF(AA41=1,IF(AND(中間シート!Z167&lt;&gt;"",中間シート!AA167&lt;&gt;""),中間シート!Z167&amp;"-"&amp;中間シート!AA167,""),"")</f>
        <v/>
      </c>
      <c r="AS41" s="296"/>
      <c r="AT41" s="296"/>
      <c r="AU41" s="294" t="str">
        <f>IF(AA41=1,中間シート!Z168&amp;中間シート!Z169&amp;中間シート!Z170&amp;中間シート!Z171,"")</f>
        <v/>
      </c>
      <c r="AV41" s="294"/>
      <c r="AW41" s="294"/>
      <c r="AX41" s="294"/>
      <c r="AY41" s="294"/>
      <c r="AZ41" s="294"/>
      <c r="BA41" s="294"/>
      <c r="BB41" s="294"/>
      <c r="BC41" s="294"/>
      <c r="BD41" s="294"/>
      <c r="BE41" s="294"/>
      <c r="BF41" s="294"/>
      <c r="BG41" s="294"/>
      <c r="BH41" s="294"/>
      <c r="BI41" s="295"/>
    </row>
    <row r="42" spans="1:61" ht="17.100000000000001" customHeight="1" x14ac:dyDescent="0.15">
      <c r="G42" s="47">
        <v>29</v>
      </c>
      <c r="H42" s="47">
        <f>IF(G42&lt;=中間シート!$G$3,1,0)</f>
        <v>0</v>
      </c>
      <c r="J42" s="278" t="s">
        <v>183</v>
      </c>
      <c r="K42" s="278"/>
      <c r="L42" s="278"/>
      <c r="M42" s="278"/>
      <c r="N42" s="284" t="str">
        <f>IF(H42=1,中間シート!G172,"")</f>
        <v/>
      </c>
      <c r="O42" s="284"/>
      <c r="P42" s="284"/>
      <c r="Q42" s="284"/>
      <c r="R42" s="284"/>
      <c r="S42" s="284"/>
      <c r="T42" s="284"/>
      <c r="U42" s="284"/>
      <c r="V42" s="284"/>
      <c r="W42" s="284"/>
      <c r="X42" s="115"/>
      <c r="Y42" s="296" t="str">
        <f>IF(H42=1,IF(AND(中間シート!G173&lt;&gt;"",中間シート!H173&lt;&gt;""),中間シート!G173&amp;"-"&amp;中間シート!H173,""),"")</f>
        <v/>
      </c>
      <c r="Z42" s="296"/>
      <c r="AA42" s="296"/>
      <c r="AB42" s="294" t="str">
        <f>IF(H42=1,中間シート!G174&amp;中間シート!G175&amp;中間シート!G176&amp;中間シート!G177,"")</f>
        <v/>
      </c>
      <c r="AC42" s="294"/>
      <c r="AD42" s="294"/>
      <c r="AE42" s="294"/>
      <c r="AF42" s="294"/>
      <c r="AG42" s="294"/>
      <c r="AH42" s="294"/>
      <c r="AI42" s="294"/>
      <c r="AJ42" s="294"/>
      <c r="AK42" s="294"/>
      <c r="AL42" s="294"/>
      <c r="AM42" s="294"/>
      <c r="AN42" s="294"/>
      <c r="AO42" s="294"/>
      <c r="AP42" s="295"/>
      <c r="AQ42" s="115" t="s">
        <v>135</v>
      </c>
      <c r="AR42" s="296" t="str">
        <f>IF(AA42=1,IF(AND(中間シート!Z173&lt;&gt;"",中間シート!AA173&lt;&gt;""),中間シート!Z173&amp;"-"&amp;中間シート!AA173,""),"")</f>
        <v/>
      </c>
      <c r="AS42" s="296"/>
      <c r="AT42" s="296"/>
      <c r="AU42" s="294" t="str">
        <f>IF(AA42=1,中間シート!Z174&amp;中間シート!Z175&amp;中間シート!Z176&amp;中間シート!Z177,"")</f>
        <v/>
      </c>
      <c r="AV42" s="294"/>
      <c r="AW42" s="294"/>
      <c r="AX42" s="294"/>
      <c r="AY42" s="294"/>
      <c r="AZ42" s="294"/>
      <c r="BA42" s="294"/>
      <c r="BB42" s="294"/>
      <c r="BC42" s="294"/>
      <c r="BD42" s="294"/>
      <c r="BE42" s="294"/>
      <c r="BF42" s="294"/>
      <c r="BG42" s="294"/>
      <c r="BH42" s="294"/>
      <c r="BI42" s="295"/>
    </row>
    <row r="43" spans="1:61" ht="17.100000000000001" customHeight="1" x14ac:dyDescent="0.15">
      <c r="G43" s="47">
        <v>30</v>
      </c>
      <c r="H43" s="47">
        <f>IF(G43&lt;=中間シート!$G$3,1,0)</f>
        <v>0</v>
      </c>
      <c r="J43" s="278" t="s">
        <v>184</v>
      </c>
      <c r="K43" s="278"/>
      <c r="L43" s="278"/>
      <c r="M43" s="278"/>
      <c r="N43" s="284" t="str">
        <f>IF(H43=1,中間シート!G178,"")</f>
        <v/>
      </c>
      <c r="O43" s="284"/>
      <c r="P43" s="284"/>
      <c r="Q43" s="284"/>
      <c r="R43" s="284"/>
      <c r="S43" s="284"/>
      <c r="T43" s="284"/>
      <c r="U43" s="284"/>
      <c r="V43" s="284"/>
      <c r="W43" s="284"/>
      <c r="X43" s="115"/>
      <c r="Y43" s="296" t="str">
        <f>IF(H43=1,IF(AND(中間シート!G179&lt;&gt;"",中間シート!H179&lt;&gt;""),中間シート!G179&amp;"-"&amp;中間シート!H179,""),"")</f>
        <v/>
      </c>
      <c r="Z43" s="296"/>
      <c r="AA43" s="296"/>
      <c r="AB43" s="294" t="str">
        <f>IF(H43=1,中間シート!G180&amp;中間シート!G181&amp;中間シート!G182&amp;中間シート!G183,"")</f>
        <v/>
      </c>
      <c r="AC43" s="294"/>
      <c r="AD43" s="294"/>
      <c r="AE43" s="294"/>
      <c r="AF43" s="294"/>
      <c r="AG43" s="294"/>
      <c r="AH43" s="294"/>
      <c r="AI43" s="294"/>
      <c r="AJ43" s="294"/>
      <c r="AK43" s="294"/>
      <c r="AL43" s="294"/>
      <c r="AM43" s="294"/>
      <c r="AN43" s="294"/>
      <c r="AO43" s="294"/>
      <c r="AP43" s="295"/>
      <c r="AQ43" s="115" t="s">
        <v>135</v>
      </c>
      <c r="AR43" s="296" t="str">
        <f>IF(AA43=1,IF(AND(中間シート!Z179&lt;&gt;"",中間シート!AA179&lt;&gt;""),中間シート!Z179&amp;"-"&amp;中間シート!AA179,""),"")</f>
        <v/>
      </c>
      <c r="AS43" s="296"/>
      <c r="AT43" s="296"/>
      <c r="AU43" s="294" t="str">
        <f>IF(AA43=1,中間シート!Z180&amp;中間シート!Z181&amp;中間シート!Z182&amp;中間シート!Z183,"")</f>
        <v/>
      </c>
      <c r="AV43" s="294"/>
      <c r="AW43" s="294"/>
      <c r="AX43" s="294"/>
      <c r="AY43" s="294"/>
      <c r="AZ43" s="294"/>
      <c r="BA43" s="294"/>
      <c r="BB43" s="294"/>
      <c r="BC43" s="294"/>
      <c r="BD43" s="294"/>
      <c r="BE43" s="294"/>
      <c r="BF43" s="294"/>
      <c r="BG43" s="294"/>
      <c r="BH43" s="294"/>
      <c r="BI43" s="295"/>
    </row>
    <row r="45" spans="1:61" x14ac:dyDescent="0.15">
      <c r="J45" s="50" t="s">
        <v>137</v>
      </c>
    </row>
    <row r="46" spans="1:61" ht="16.5" customHeight="1" x14ac:dyDescent="0.15">
      <c r="A46" s="47" t="s">
        <v>138</v>
      </c>
      <c r="B46" s="47" t="s">
        <v>139</v>
      </c>
      <c r="C46" s="47" t="s">
        <v>140</v>
      </c>
      <c r="D46" s="47" t="s">
        <v>141</v>
      </c>
      <c r="E46" s="47">
        <v>1</v>
      </c>
      <c r="F46" s="47">
        <v>2</v>
      </c>
      <c r="G46" s="47">
        <v>3</v>
      </c>
      <c r="H46" s="47">
        <v>4</v>
      </c>
      <c r="J46" s="278" t="s">
        <v>142</v>
      </c>
      <c r="K46" s="278"/>
      <c r="L46" s="278"/>
      <c r="M46" s="278"/>
      <c r="N46" s="289" t="s">
        <v>143</v>
      </c>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1"/>
    </row>
    <row r="47" spans="1:61" ht="16.5" customHeight="1" x14ac:dyDescent="0.15">
      <c r="A47" s="47">
        <f>中間シート!AI187</f>
        <v>101</v>
      </c>
      <c r="B47" s="47" t="str">
        <f>中間シート!AK187</f>
        <v>事業場1</v>
      </c>
      <c r="C47" s="47" t="str">
        <f>中間シート!AJ187</f>
        <v/>
      </c>
      <c r="D47" s="47" t="str">
        <f>VLOOKUP($A47,中間シート!$D$187:$K$276,4)</f>
        <v>KS-32-02</v>
      </c>
      <c r="E47" s="47" t="str">
        <f>VLOOKUP($A47,中間シート!$D$187:$K$276,5)</f>
        <v/>
      </c>
      <c r="F47" s="47" t="str">
        <f>VLOOKUP($A47,中間シート!$D$187:$K$276,6)</f>
        <v/>
      </c>
      <c r="G47" s="47" t="str">
        <f>VLOOKUP($A47,中間シート!$D$187:$K$276,7)</f>
        <v/>
      </c>
      <c r="H47" s="47" t="str">
        <f>VLOOKUP($A47,中間シート!$D$187:$K$276,8)</f>
        <v/>
      </c>
      <c r="J47" s="278" t="s">
        <v>134</v>
      </c>
      <c r="K47" s="278"/>
      <c r="L47" s="278"/>
      <c r="M47" s="278"/>
      <c r="N47" s="281" t="str">
        <f>IF($A47&lt;&gt;9999,IF($C47=2,VLOOKUP($A47,中間シート!$D$187:$T$276,14,FALSE),VLOOKUP($A47,中間シート!$D$187:$T$276,9,FALSE)),"")</f>
        <v>株式会社ツールプラネット</v>
      </c>
      <c r="O47" s="282"/>
      <c r="P47" s="282"/>
      <c r="Q47" s="282"/>
      <c r="R47" s="282"/>
      <c r="S47" s="282"/>
      <c r="T47" s="283"/>
      <c r="U47" s="285" t="s">
        <v>74</v>
      </c>
      <c r="V47" s="286"/>
      <c r="W47" s="281" t="str">
        <f>IF($A47&lt;&gt;9999,IF($C47=2,VLOOKUP($A47,中間シート!$D$187:$T$276,15,FALSE),VLOOKUP($A47,中間シート!$D$187:$T$276,10,FALSE)),"")</f>
        <v>TPM-TAB nanoBT</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61" ht="16.5" customHeight="1" x14ac:dyDescent="0.15">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IF(B48="事業場99","事業場2",B48)</f>
        <v>事業場2</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37" ht="16.5" customHeight="1" x14ac:dyDescent="0.15">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IF(B49="事業場99","",B49)</f>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37" ht="16.5" customHeight="1" x14ac:dyDescent="0.15">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ref="J50:J113" si="0">IF(B50="事業場99","",B50)</f>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37" ht="16.5" customHeight="1" x14ac:dyDescent="0.15">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37" ht="16.5" customHeight="1" x14ac:dyDescent="0.15">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37" ht="16.5" customHeight="1" x14ac:dyDescent="0.15">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37" ht="16.5" customHeight="1" x14ac:dyDescent="0.15">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37" ht="16.5" customHeight="1" x14ac:dyDescent="0.15">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37" ht="16.5" customHeight="1" x14ac:dyDescent="0.15">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37" ht="16.5" customHeight="1" x14ac:dyDescent="0.15">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37" ht="16.5" customHeight="1" x14ac:dyDescent="0.15">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78" t="str">
        <f t="shared" si="0"/>
        <v/>
      </c>
      <c r="K58" s="278"/>
      <c r="L58" s="278"/>
      <c r="M58" s="278"/>
      <c r="N58" s="281" t="str">
        <f>IF($A58&lt;&gt;9999,IF($C58=2,VLOOKUP($A58,中間シート!$D$187:$T$276,14,FALSE),VLOOKUP($A58,中間シート!$D$187:$T$276,9,FALSE)),"")</f>
        <v/>
      </c>
      <c r="O58" s="282"/>
      <c r="P58" s="282"/>
      <c r="Q58" s="282"/>
      <c r="R58" s="282"/>
      <c r="S58" s="282"/>
      <c r="T58" s="283"/>
      <c r="U58" s="285" t="s">
        <v>74</v>
      </c>
      <c r="V58" s="286"/>
      <c r="W58" s="281" t="str">
        <f>IF($A58&lt;&gt;9999,IF($C58=2,VLOOKUP($A58,中間シート!$D$187:$T$276,15,FALSE),VLOOKUP($A58,中間シート!$D$187:$T$276,10,FALSE)),"")</f>
        <v/>
      </c>
      <c r="X58" s="282"/>
      <c r="Y58" s="282"/>
      <c r="Z58" s="282"/>
      <c r="AA58" s="282"/>
      <c r="AB58" s="282"/>
      <c r="AC58" s="283"/>
      <c r="AD58" s="285" t="s">
        <v>74</v>
      </c>
      <c r="AE58" s="286"/>
      <c r="AF58" s="281" t="str">
        <f>IF($A58&lt;&gt;9999,IF($C58=2,VLOOKUP($A58,中間シート!$D$187:$T$276,16,FALSE),VLOOKUP($A58,中間シート!$D$187:$T$276,11,FALSE)),"")</f>
        <v/>
      </c>
      <c r="AG58" s="282"/>
      <c r="AH58" s="282"/>
      <c r="AI58" s="282"/>
      <c r="AJ58" s="282"/>
      <c r="AK58" s="283"/>
    </row>
    <row r="59" spans="1:37" ht="16.5" customHeight="1" x14ac:dyDescent="0.15">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78" t="str">
        <f t="shared" si="0"/>
        <v/>
      </c>
      <c r="K59" s="278"/>
      <c r="L59" s="278"/>
      <c r="M59" s="278"/>
      <c r="N59" s="281" t="str">
        <f>IF($A59&lt;&gt;9999,IF($C59=2,VLOOKUP($A59,中間シート!$D$187:$T$276,14,FALSE),VLOOKUP($A59,中間シート!$D$187:$T$276,9,FALSE)),"")</f>
        <v/>
      </c>
      <c r="O59" s="282"/>
      <c r="P59" s="282"/>
      <c r="Q59" s="282"/>
      <c r="R59" s="282"/>
      <c r="S59" s="282"/>
      <c r="T59" s="283"/>
      <c r="U59" s="285" t="s">
        <v>74</v>
      </c>
      <c r="V59" s="286"/>
      <c r="W59" s="281" t="str">
        <f>IF($A59&lt;&gt;9999,IF($C59=2,VLOOKUP($A59,中間シート!$D$187:$T$276,15,FALSE),VLOOKUP($A59,中間シート!$D$187:$T$276,10,FALSE)),"")</f>
        <v/>
      </c>
      <c r="X59" s="282"/>
      <c r="Y59" s="282"/>
      <c r="Z59" s="282"/>
      <c r="AA59" s="282"/>
      <c r="AB59" s="282"/>
      <c r="AC59" s="283"/>
      <c r="AD59" s="285" t="s">
        <v>74</v>
      </c>
      <c r="AE59" s="286"/>
      <c r="AF59" s="281" t="str">
        <f>IF($A59&lt;&gt;9999,IF($C59=2,VLOOKUP($A59,中間シート!$D$187:$T$276,16,FALSE),VLOOKUP($A59,中間シート!$D$187:$T$276,11,FALSE)),"")</f>
        <v/>
      </c>
      <c r="AG59" s="282"/>
      <c r="AH59" s="282"/>
      <c r="AI59" s="282"/>
      <c r="AJ59" s="282"/>
      <c r="AK59" s="283"/>
    </row>
    <row r="60" spans="1:37" ht="16.5" customHeight="1" x14ac:dyDescent="0.15">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78" t="str">
        <f t="shared" si="0"/>
        <v/>
      </c>
      <c r="K60" s="278"/>
      <c r="L60" s="278"/>
      <c r="M60" s="278"/>
      <c r="N60" s="281" t="str">
        <f>IF($A60&lt;&gt;9999,IF($C60=2,VLOOKUP($A60,中間シート!$D$187:$T$276,14,FALSE),VLOOKUP($A60,中間シート!$D$187:$T$276,9,FALSE)),"")</f>
        <v/>
      </c>
      <c r="O60" s="282"/>
      <c r="P60" s="282"/>
      <c r="Q60" s="282"/>
      <c r="R60" s="282"/>
      <c r="S60" s="282"/>
      <c r="T60" s="283"/>
      <c r="U60" s="285" t="s">
        <v>74</v>
      </c>
      <c r="V60" s="286"/>
      <c r="W60" s="281" t="str">
        <f>IF($A60&lt;&gt;9999,IF($C60=2,VLOOKUP($A60,中間シート!$D$187:$T$276,15,FALSE),VLOOKUP($A60,中間シート!$D$187:$T$276,10,FALSE)),"")</f>
        <v/>
      </c>
      <c r="X60" s="282"/>
      <c r="Y60" s="282"/>
      <c r="Z60" s="282"/>
      <c r="AA60" s="282"/>
      <c r="AB60" s="282"/>
      <c r="AC60" s="283"/>
      <c r="AD60" s="285" t="s">
        <v>74</v>
      </c>
      <c r="AE60" s="286"/>
      <c r="AF60" s="281" t="str">
        <f>IF($A60&lt;&gt;9999,IF($C60=2,VLOOKUP($A60,中間シート!$D$187:$T$276,16,FALSE),VLOOKUP($A60,中間シート!$D$187:$T$276,11,FALSE)),"")</f>
        <v/>
      </c>
      <c r="AG60" s="282"/>
      <c r="AH60" s="282"/>
      <c r="AI60" s="282"/>
      <c r="AJ60" s="282"/>
      <c r="AK60" s="283"/>
    </row>
    <row r="61" spans="1:37" ht="16.5" customHeight="1" x14ac:dyDescent="0.15">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78" t="str">
        <f t="shared" si="0"/>
        <v/>
      </c>
      <c r="K61" s="278"/>
      <c r="L61" s="278"/>
      <c r="M61" s="278"/>
      <c r="N61" s="281" t="str">
        <f>IF($A61&lt;&gt;9999,IF($C61=2,VLOOKUP($A61,中間シート!$D$187:$T$276,14,FALSE),VLOOKUP($A61,中間シート!$D$187:$T$276,9,FALSE)),"")</f>
        <v/>
      </c>
      <c r="O61" s="282"/>
      <c r="P61" s="282"/>
      <c r="Q61" s="282"/>
      <c r="R61" s="282"/>
      <c r="S61" s="282"/>
      <c r="T61" s="283"/>
      <c r="U61" s="285" t="s">
        <v>74</v>
      </c>
      <c r="V61" s="286"/>
      <c r="W61" s="281" t="str">
        <f>IF($A61&lt;&gt;9999,IF($C61=2,VLOOKUP($A61,中間シート!$D$187:$T$276,15,FALSE),VLOOKUP($A61,中間シート!$D$187:$T$276,10,FALSE)),"")</f>
        <v/>
      </c>
      <c r="X61" s="282"/>
      <c r="Y61" s="282"/>
      <c r="Z61" s="282"/>
      <c r="AA61" s="282"/>
      <c r="AB61" s="282"/>
      <c r="AC61" s="283"/>
      <c r="AD61" s="285" t="s">
        <v>74</v>
      </c>
      <c r="AE61" s="286"/>
      <c r="AF61" s="281" t="str">
        <f>IF($A61&lt;&gt;9999,IF($C61=2,VLOOKUP($A61,中間シート!$D$187:$T$276,16,FALSE),VLOOKUP($A61,中間シート!$D$187:$T$276,11,FALSE)),"")</f>
        <v/>
      </c>
      <c r="AG61" s="282"/>
      <c r="AH61" s="282"/>
      <c r="AI61" s="282"/>
      <c r="AJ61" s="282"/>
      <c r="AK61" s="283"/>
    </row>
    <row r="62" spans="1:37" ht="16.5" customHeight="1" x14ac:dyDescent="0.15">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78" t="str">
        <f t="shared" si="0"/>
        <v/>
      </c>
      <c r="K62" s="278"/>
      <c r="L62" s="278"/>
      <c r="M62" s="278"/>
      <c r="N62" s="281" t="str">
        <f>IF($A62&lt;&gt;9999,IF($C62=2,VLOOKUP($A62,中間シート!$D$187:$T$276,14,FALSE),VLOOKUP($A62,中間シート!$D$187:$T$276,9,FALSE)),"")</f>
        <v/>
      </c>
      <c r="O62" s="282"/>
      <c r="P62" s="282"/>
      <c r="Q62" s="282"/>
      <c r="R62" s="282"/>
      <c r="S62" s="282"/>
      <c r="T62" s="283"/>
      <c r="U62" s="285" t="s">
        <v>74</v>
      </c>
      <c r="V62" s="286"/>
      <c r="W62" s="281" t="str">
        <f>IF($A62&lt;&gt;9999,IF($C62=2,VLOOKUP($A62,中間シート!$D$187:$T$276,15,FALSE),VLOOKUP($A62,中間シート!$D$187:$T$276,10,FALSE)),"")</f>
        <v/>
      </c>
      <c r="X62" s="282"/>
      <c r="Y62" s="282"/>
      <c r="Z62" s="282"/>
      <c r="AA62" s="282"/>
      <c r="AB62" s="282"/>
      <c r="AC62" s="283"/>
      <c r="AD62" s="285" t="s">
        <v>74</v>
      </c>
      <c r="AE62" s="286"/>
      <c r="AF62" s="281" t="str">
        <f>IF($A62&lt;&gt;9999,IF($C62=2,VLOOKUP($A62,中間シート!$D$187:$T$276,16,FALSE),VLOOKUP($A62,中間シート!$D$187:$T$276,11,FALSE)),"")</f>
        <v/>
      </c>
      <c r="AG62" s="282"/>
      <c r="AH62" s="282"/>
      <c r="AI62" s="282"/>
      <c r="AJ62" s="282"/>
      <c r="AK62" s="283"/>
    </row>
    <row r="63" spans="1:37" ht="16.5" customHeight="1" x14ac:dyDescent="0.15">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78" t="str">
        <f t="shared" si="0"/>
        <v/>
      </c>
      <c r="K63" s="278"/>
      <c r="L63" s="278"/>
      <c r="M63" s="278"/>
      <c r="N63" s="281" t="str">
        <f>IF($A63&lt;&gt;9999,IF($C63=2,VLOOKUP($A63,中間シート!$D$187:$T$276,14,FALSE),VLOOKUP($A63,中間シート!$D$187:$T$276,9,FALSE)),"")</f>
        <v/>
      </c>
      <c r="O63" s="282"/>
      <c r="P63" s="282"/>
      <c r="Q63" s="282"/>
      <c r="R63" s="282"/>
      <c r="S63" s="282"/>
      <c r="T63" s="283"/>
      <c r="U63" s="285" t="s">
        <v>74</v>
      </c>
      <c r="V63" s="286"/>
      <c r="W63" s="281" t="str">
        <f>IF($A63&lt;&gt;9999,IF($C63=2,VLOOKUP($A63,中間シート!$D$187:$T$276,15,FALSE),VLOOKUP($A63,中間シート!$D$187:$T$276,10,FALSE)),"")</f>
        <v/>
      </c>
      <c r="X63" s="282"/>
      <c r="Y63" s="282"/>
      <c r="Z63" s="282"/>
      <c r="AA63" s="282"/>
      <c r="AB63" s="282"/>
      <c r="AC63" s="283"/>
      <c r="AD63" s="285" t="s">
        <v>74</v>
      </c>
      <c r="AE63" s="286"/>
      <c r="AF63" s="281" t="str">
        <f>IF($A63&lt;&gt;9999,IF($C63=2,VLOOKUP($A63,中間シート!$D$187:$T$276,16,FALSE),VLOOKUP($A63,中間シート!$D$187:$T$276,11,FALSE)),"")</f>
        <v/>
      </c>
      <c r="AG63" s="282"/>
      <c r="AH63" s="282"/>
      <c r="AI63" s="282"/>
      <c r="AJ63" s="282"/>
      <c r="AK63" s="283"/>
    </row>
    <row r="64" spans="1:37" ht="16.5" customHeight="1" x14ac:dyDescent="0.15">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78" t="str">
        <f t="shared" si="0"/>
        <v/>
      </c>
      <c r="K64" s="278"/>
      <c r="L64" s="278"/>
      <c r="M64" s="278"/>
      <c r="N64" s="281" t="str">
        <f>IF($A64&lt;&gt;9999,IF($C64=2,VLOOKUP($A64,中間シート!$D$187:$T$276,14,FALSE),VLOOKUP($A64,中間シート!$D$187:$T$276,9,FALSE)),"")</f>
        <v/>
      </c>
      <c r="O64" s="282"/>
      <c r="P64" s="282"/>
      <c r="Q64" s="282"/>
      <c r="R64" s="282"/>
      <c r="S64" s="282"/>
      <c r="T64" s="283"/>
      <c r="U64" s="285" t="s">
        <v>74</v>
      </c>
      <c r="V64" s="286"/>
      <c r="W64" s="281" t="str">
        <f>IF($A64&lt;&gt;9999,IF($C64=2,VLOOKUP($A64,中間シート!$D$187:$T$276,15,FALSE),VLOOKUP($A64,中間シート!$D$187:$T$276,10,FALSE)),"")</f>
        <v/>
      </c>
      <c r="X64" s="282"/>
      <c r="Y64" s="282"/>
      <c r="Z64" s="282"/>
      <c r="AA64" s="282"/>
      <c r="AB64" s="282"/>
      <c r="AC64" s="283"/>
      <c r="AD64" s="285" t="s">
        <v>74</v>
      </c>
      <c r="AE64" s="286"/>
      <c r="AF64" s="281" t="str">
        <f>IF($A64&lt;&gt;9999,IF($C64=2,VLOOKUP($A64,中間シート!$D$187:$T$276,16,FALSE),VLOOKUP($A64,中間シート!$D$187:$T$276,11,FALSE)),"")</f>
        <v/>
      </c>
      <c r="AG64" s="282"/>
      <c r="AH64" s="282"/>
      <c r="AI64" s="282"/>
      <c r="AJ64" s="282"/>
      <c r="AK64" s="283"/>
    </row>
    <row r="65" spans="1:37" ht="16.5" customHeight="1" x14ac:dyDescent="0.15">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78" t="str">
        <f t="shared" si="0"/>
        <v/>
      </c>
      <c r="K65" s="278"/>
      <c r="L65" s="278"/>
      <c r="M65" s="278"/>
      <c r="N65" s="281" t="str">
        <f>IF($A65&lt;&gt;9999,IF($C65=2,VLOOKUP($A65,中間シート!$D$187:$T$276,14,FALSE),VLOOKUP($A65,中間シート!$D$187:$T$276,9,FALSE)),"")</f>
        <v/>
      </c>
      <c r="O65" s="282"/>
      <c r="P65" s="282"/>
      <c r="Q65" s="282"/>
      <c r="R65" s="282"/>
      <c r="S65" s="282"/>
      <c r="T65" s="283"/>
      <c r="U65" s="285" t="s">
        <v>74</v>
      </c>
      <c r="V65" s="286"/>
      <c r="W65" s="281" t="str">
        <f>IF($A65&lt;&gt;9999,IF($C65=2,VLOOKUP($A65,中間シート!$D$187:$T$276,15,FALSE),VLOOKUP($A65,中間シート!$D$187:$T$276,10,FALSE)),"")</f>
        <v/>
      </c>
      <c r="X65" s="282"/>
      <c r="Y65" s="282"/>
      <c r="Z65" s="282"/>
      <c r="AA65" s="282"/>
      <c r="AB65" s="282"/>
      <c r="AC65" s="283"/>
      <c r="AD65" s="285" t="s">
        <v>74</v>
      </c>
      <c r="AE65" s="286"/>
      <c r="AF65" s="281" t="str">
        <f>IF($A65&lt;&gt;9999,IF($C65=2,VLOOKUP($A65,中間シート!$D$187:$T$276,16,FALSE),VLOOKUP($A65,中間シート!$D$187:$T$276,11,FALSE)),"")</f>
        <v/>
      </c>
      <c r="AG65" s="282"/>
      <c r="AH65" s="282"/>
      <c r="AI65" s="282"/>
      <c r="AJ65" s="282"/>
      <c r="AK65" s="283"/>
    </row>
    <row r="66" spans="1:37" ht="16.5" customHeight="1" x14ac:dyDescent="0.15">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78" t="str">
        <f t="shared" si="0"/>
        <v/>
      </c>
      <c r="K66" s="278"/>
      <c r="L66" s="278"/>
      <c r="M66" s="278"/>
      <c r="N66" s="281" t="str">
        <f>IF($A66&lt;&gt;9999,IF($C66=2,VLOOKUP($A66,中間シート!$D$187:$T$276,14,FALSE),VLOOKUP($A66,中間シート!$D$187:$T$276,9,FALSE)),"")</f>
        <v/>
      </c>
      <c r="O66" s="282"/>
      <c r="P66" s="282"/>
      <c r="Q66" s="282"/>
      <c r="R66" s="282"/>
      <c r="S66" s="282"/>
      <c r="T66" s="283"/>
      <c r="U66" s="285" t="s">
        <v>74</v>
      </c>
      <c r="V66" s="286"/>
      <c r="W66" s="281" t="str">
        <f>IF($A66&lt;&gt;9999,IF($C66=2,VLOOKUP($A66,中間シート!$D$187:$T$276,15,FALSE),VLOOKUP($A66,中間シート!$D$187:$T$276,10,FALSE)),"")</f>
        <v/>
      </c>
      <c r="X66" s="282"/>
      <c r="Y66" s="282"/>
      <c r="Z66" s="282"/>
      <c r="AA66" s="282"/>
      <c r="AB66" s="282"/>
      <c r="AC66" s="283"/>
      <c r="AD66" s="285" t="s">
        <v>74</v>
      </c>
      <c r="AE66" s="286"/>
      <c r="AF66" s="281" t="str">
        <f>IF($A66&lt;&gt;9999,IF($C66=2,VLOOKUP($A66,中間シート!$D$187:$T$276,16,FALSE),VLOOKUP($A66,中間シート!$D$187:$T$276,11,FALSE)),"")</f>
        <v/>
      </c>
      <c r="AG66" s="282"/>
      <c r="AH66" s="282"/>
      <c r="AI66" s="282"/>
      <c r="AJ66" s="282"/>
      <c r="AK66" s="283"/>
    </row>
    <row r="67" spans="1:37" ht="16.5" customHeight="1" x14ac:dyDescent="0.15">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78" t="str">
        <f t="shared" si="0"/>
        <v/>
      </c>
      <c r="K67" s="278"/>
      <c r="L67" s="278"/>
      <c r="M67" s="278"/>
      <c r="N67" s="281" t="str">
        <f>IF($A67&lt;&gt;9999,IF($C67=2,VLOOKUP($A67,中間シート!$D$187:$T$276,14,FALSE),VLOOKUP($A67,中間シート!$D$187:$T$276,9,FALSE)),"")</f>
        <v/>
      </c>
      <c r="O67" s="282"/>
      <c r="P67" s="282"/>
      <c r="Q67" s="282"/>
      <c r="R67" s="282"/>
      <c r="S67" s="282"/>
      <c r="T67" s="283"/>
      <c r="U67" s="285" t="s">
        <v>74</v>
      </c>
      <c r="V67" s="286"/>
      <c r="W67" s="281" t="str">
        <f>IF($A67&lt;&gt;9999,IF($C67=2,VLOOKUP($A67,中間シート!$D$187:$T$276,15,FALSE),VLOOKUP($A67,中間シート!$D$187:$T$276,10,FALSE)),"")</f>
        <v/>
      </c>
      <c r="X67" s="282"/>
      <c r="Y67" s="282"/>
      <c r="Z67" s="282"/>
      <c r="AA67" s="282"/>
      <c r="AB67" s="282"/>
      <c r="AC67" s="283"/>
      <c r="AD67" s="285" t="s">
        <v>74</v>
      </c>
      <c r="AE67" s="286"/>
      <c r="AF67" s="281" t="str">
        <f>IF($A67&lt;&gt;9999,IF($C67=2,VLOOKUP($A67,中間シート!$D$187:$T$276,16,FALSE),VLOOKUP($A67,中間シート!$D$187:$T$276,11,FALSE)),"")</f>
        <v/>
      </c>
      <c r="AG67" s="282"/>
      <c r="AH67" s="282"/>
      <c r="AI67" s="282"/>
      <c r="AJ67" s="282"/>
      <c r="AK67" s="283"/>
    </row>
    <row r="68" spans="1:37" ht="16.5" customHeight="1" x14ac:dyDescent="0.15">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78" t="str">
        <f t="shared" si="0"/>
        <v/>
      </c>
      <c r="K68" s="278"/>
      <c r="L68" s="278"/>
      <c r="M68" s="278"/>
      <c r="N68" s="281" t="str">
        <f>IF($A68&lt;&gt;9999,IF($C68=2,VLOOKUP($A68,中間シート!$D$187:$T$276,14,FALSE),VLOOKUP($A68,中間シート!$D$187:$T$276,9,FALSE)),"")</f>
        <v/>
      </c>
      <c r="O68" s="282"/>
      <c r="P68" s="282"/>
      <c r="Q68" s="282"/>
      <c r="R68" s="282"/>
      <c r="S68" s="282"/>
      <c r="T68" s="283"/>
      <c r="U68" s="285" t="s">
        <v>74</v>
      </c>
      <c r="V68" s="286"/>
      <c r="W68" s="281" t="str">
        <f>IF($A68&lt;&gt;9999,IF($C68=2,VLOOKUP($A68,中間シート!$D$187:$T$276,15,FALSE),VLOOKUP($A68,中間シート!$D$187:$T$276,10,FALSE)),"")</f>
        <v/>
      </c>
      <c r="X68" s="282"/>
      <c r="Y68" s="282"/>
      <c r="Z68" s="282"/>
      <c r="AA68" s="282"/>
      <c r="AB68" s="282"/>
      <c r="AC68" s="283"/>
      <c r="AD68" s="285" t="s">
        <v>74</v>
      </c>
      <c r="AE68" s="286"/>
      <c r="AF68" s="281" t="str">
        <f>IF($A68&lt;&gt;9999,IF($C68=2,VLOOKUP($A68,中間シート!$D$187:$T$276,16,FALSE),VLOOKUP($A68,中間シート!$D$187:$T$276,11,FALSE)),"")</f>
        <v/>
      </c>
      <c r="AG68" s="282"/>
      <c r="AH68" s="282"/>
      <c r="AI68" s="282"/>
      <c r="AJ68" s="282"/>
      <c r="AK68" s="283"/>
    </row>
    <row r="69" spans="1:37" ht="16.5" customHeight="1" x14ac:dyDescent="0.15">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78" t="str">
        <f t="shared" si="0"/>
        <v/>
      </c>
      <c r="K69" s="278"/>
      <c r="L69" s="278"/>
      <c r="M69" s="278"/>
      <c r="N69" s="281" t="str">
        <f>IF($A69&lt;&gt;9999,IF($C69=2,VLOOKUP($A69,中間シート!$D$187:$T$276,14,FALSE),VLOOKUP($A69,中間シート!$D$187:$T$276,9,FALSE)),"")</f>
        <v/>
      </c>
      <c r="O69" s="282"/>
      <c r="P69" s="282"/>
      <c r="Q69" s="282"/>
      <c r="R69" s="282"/>
      <c r="S69" s="282"/>
      <c r="T69" s="283"/>
      <c r="U69" s="285" t="s">
        <v>74</v>
      </c>
      <c r="V69" s="286"/>
      <c r="W69" s="281" t="str">
        <f>IF($A69&lt;&gt;9999,IF($C69=2,VLOOKUP($A69,中間シート!$D$187:$T$276,15,FALSE),VLOOKUP($A69,中間シート!$D$187:$T$276,10,FALSE)),"")</f>
        <v/>
      </c>
      <c r="X69" s="282"/>
      <c r="Y69" s="282"/>
      <c r="Z69" s="282"/>
      <c r="AA69" s="282"/>
      <c r="AB69" s="282"/>
      <c r="AC69" s="283"/>
      <c r="AD69" s="285" t="s">
        <v>74</v>
      </c>
      <c r="AE69" s="286"/>
      <c r="AF69" s="281" t="str">
        <f>IF($A69&lt;&gt;9999,IF($C69=2,VLOOKUP($A69,中間シート!$D$187:$T$276,16,FALSE),VLOOKUP($A69,中間シート!$D$187:$T$276,11,FALSE)),"")</f>
        <v/>
      </c>
      <c r="AG69" s="282"/>
      <c r="AH69" s="282"/>
      <c r="AI69" s="282"/>
      <c r="AJ69" s="282"/>
      <c r="AK69" s="283"/>
    </row>
    <row r="70" spans="1:37" ht="16.5" customHeight="1" x14ac:dyDescent="0.15">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78" t="str">
        <f t="shared" si="0"/>
        <v/>
      </c>
      <c r="K70" s="278"/>
      <c r="L70" s="278"/>
      <c r="M70" s="278"/>
      <c r="N70" s="281" t="str">
        <f>IF($A70&lt;&gt;9999,IF($C70=2,VLOOKUP($A70,中間シート!$D$187:$T$276,14,FALSE),VLOOKUP($A70,中間シート!$D$187:$T$276,9,FALSE)),"")</f>
        <v/>
      </c>
      <c r="O70" s="282"/>
      <c r="P70" s="282"/>
      <c r="Q70" s="282"/>
      <c r="R70" s="282"/>
      <c r="S70" s="282"/>
      <c r="T70" s="283"/>
      <c r="U70" s="285" t="s">
        <v>74</v>
      </c>
      <c r="V70" s="286"/>
      <c r="W70" s="281" t="str">
        <f>IF($A70&lt;&gt;9999,IF($C70=2,VLOOKUP($A70,中間シート!$D$187:$T$276,15,FALSE),VLOOKUP($A70,中間シート!$D$187:$T$276,10,FALSE)),"")</f>
        <v/>
      </c>
      <c r="X70" s="282"/>
      <c r="Y70" s="282"/>
      <c r="Z70" s="282"/>
      <c r="AA70" s="282"/>
      <c r="AB70" s="282"/>
      <c r="AC70" s="283"/>
      <c r="AD70" s="285" t="s">
        <v>74</v>
      </c>
      <c r="AE70" s="286"/>
      <c r="AF70" s="281" t="str">
        <f>IF($A70&lt;&gt;9999,IF($C70=2,VLOOKUP($A70,中間シート!$D$187:$T$276,16,FALSE),VLOOKUP($A70,中間シート!$D$187:$T$276,11,FALSE)),"")</f>
        <v/>
      </c>
      <c r="AG70" s="282"/>
      <c r="AH70" s="282"/>
      <c r="AI70" s="282"/>
      <c r="AJ70" s="282"/>
      <c r="AK70" s="283"/>
    </row>
    <row r="71" spans="1:37" ht="16.5" customHeight="1" x14ac:dyDescent="0.15">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78" t="str">
        <f t="shared" si="0"/>
        <v/>
      </c>
      <c r="K71" s="278"/>
      <c r="L71" s="278"/>
      <c r="M71" s="278"/>
      <c r="N71" s="281" t="str">
        <f>IF($A71&lt;&gt;9999,IF($C71=2,VLOOKUP($A71,中間シート!$D$187:$T$276,14,FALSE),VLOOKUP($A71,中間シート!$D$187:$T$276,9,FALSE)),"")</f>
        <v/>
      </c>
      <c r="O71" s="282"/>
      <c r="P71" s="282"/>
      <c r="Q71" s="282"/>
      <c r="R71" s="282"/>
      <c r="S71" s="282"/>
      <c r="T71" s="283"/>
      <c r="U71" s="285" t="s">
        <v>74</v>
      </c>
      <c r="V71" s="286"/>
      <c r="W71" s="281" t="str">
        <f>IF($A71&lt;&gt;9999,IF($C71=2,VLOOKUP($A71,中間シート!$D$187:$T$276,15,FALSE),VLOOKUP($A71,中間シート!$D$187:$T$276,10,FALSE)),"")</f>
        <v/>
      </c>
      <c r="X71" s="282"/>
      <c r="Y71" s="282"/>
      <c r="Z71" s="282"/>
      <c r="AA71" s="282"/>
      <c r="AB71" s="282"/>
      <c r="AC71" s="283"/>
      <c r="AD71" s="285" t="s">
        <v>74</v>
      </c>
      <c r="AE71" s="286"/>
      <c r="AF71" s="281" t="str">
        <f>IF($A71&lt;&gt;9999,IF($C71=2,VLOOKUP($A71,中間シート!$D$187:$T$276,16,FALSE),VLOOKUP($A71,中間シート!$D$187:$T$276,11,FALSE)),"")</f>
        <v/>
      </c>
      <c r="AG71" s="282"/>
      <c r="AH71" s="282"/>
      <c r="AI71" s="282"/>
      <c r="AJ71" s="282"/>
      <c r="AK71" s="283"/>
    </row>
    <row r="72" spans="1:37" ht="16.5" customHeight="1" x14ac:dyDescent="0.15">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78" t="str">
        <f t="shared" si="0"/>
        <v/>
      </c>
      <c r="K72" s="278"/>
      <c r="L72" s="278"/>
      <c r="M72" s="278"/>
      <c r="N72" s="281" t="str">
        <f>IF($A72&lt;&gt;9999,IF($C72=2,VLOOKUP($A72,中間シート!$D$187:$T$276,14,FALSE),VLOOKUP($A72,中間シート!$D$187:$T$276,9,FALSE)),"")</f>
        <v/>
      </c>
      <c r="O72" s="282"/>
      <c r="P72" s="282"/>
      <c r="Q72" s="282"/>
      <c r="R72" s="282"/>
      <c r="S72" s="282"/>
      <c r="T72" s="283"/>
      <c r="U72" s="285" t="s">
        <v>74</v>
      </c>
      <c r="V72" s="286"/>
      <c r="W72" s="281" t="str">
        <f>IF($A72&lt;&gt;9999,IF($C72=2,VLOOKUP($A72,中間シート!$D$187:$T$276,15,FALSE),VLOOKUP($A72,中間シート!$D$187:$T$276,10,FALSE)),"")</f>
        <v/>
      </c>
      <c r="X72" s="282"/>
      <c r="Y72" s="282"/>
      <c r="Z72" s="282"/>
      <c r="AA72" s="282"/>
      <c r="AB72" s="282"/>
      <c r="AC72" s="283"/>
      <c r="AD72" s="285" t="s">
        <v>74</v>
      </c>
      <c r="AE72" s="286"/>
      <c r="AF72" s="281" t="str">
        <f>IF($A72&lt;&gt;9999,IF($C72=2,VLOOKUP($A72,中間シート!$D$187:$T$276,16,FALSE),VLOOKUP($A72,中間シート!$D$187:$T$276,11,FALSE)),"")</f>
        <v/>
      </c>
      <c r="AG72" s="282"/>
      <c r="AH72" s="282"/>
      <c r="AI72" s="282"/>
      <c r="AJ72" s="282"/>
      <c r="AK72" s="283"/>
    </row>
    <row r="73" spans="1:37" ht="16.5" customHeight="1" x14ac:dyDescent="0.15">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78" t="str">
        <f t="shared" si="0"/>
        <v/>
      </c>
      <c r="K73" s="278"/>
      <c r="L73" s="278"/>
      <c r="M73" s="278"/>
      <c r="N73" s="281" t="str">
        <f>IF($A73&lt;&gt;9999,IF($C73=2,VLOOKUP($A73,中間シート!$D$187:$T$276,14,FALSE),VLOOKUP($A73,中間シート!$D$187:$T$276,9,FALSE)),"")</f>
        <v/>
      </c>
      <c r="O73" s="282"/>
      <c r="P73" s="282"/>
      <c r="Q73" s="282"/>
      <c r="R73" s="282"/>
      <c r="S73" s="282"/>
      <c r="T73" s="283"/>
      <c r="U73" s="285" t="s">
        <v>74</v>
      </c>
      <c r="V73" s="286"/>
      <c r="W73" s="281" t="str">
        <f>IF($A73&lt;&gt;9999,IF($C73=2,VLOOKUP($A73,中間シート!$D$187:$T$276,15,FALSE),VLOOKUP($A73,中間シート!$D$187:$T$276,10,FALSE)),"")</f>
        <v/>
      </c>
      <c r="X73" s="282"/>
      <c r="Y73" s="282"/>
      <c r="Z73" s="282"/>
      <c r="AA73" s="282"/>
      <c r="AB73" s="282"/>
      <c r="AC73" s="283"/>
      <c r="AD73" s="285" t="s">
        <v>74</v>
      </c>
      <c r="AE73" s="286"/>
      <c r="AF73" s="281" t="str">
        <f>IF($A73&lt;&gt;9999,IF($C73=2,VLOOKUP($A73,中間シート!$D$187:$T$276,16,FALSE),VLOOKUP($A73,中間シート!$D$187:$T$276,11,FALSE)),"")</f>
        <v/>
      </c>
      <c r="AG73" s="282"/>
      <c r="AH73" s="282"/>
      <c r="AI73" s="282"/>
      <c r="AJ73" s="282"/>
      <c r="AK73" s="283"/>
    </row>
    <row r="74" spans="1:37" ht="16.5" customHeight="1" x14ac:dyDescent="0.15">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78" t="str">
        <f t="shared" si="0"/>
        <v/>
      </c>
      <c r="K74" s="278"/>
      <c r="L74" s="278"/>
      <c r="M74" s="278"/>
      <c r="N74" s="281" t="str">
        <f>IF($A74&lt;&gt;9999,IF($C74=2,VLOOKUP($A74,中間シート!$D$187:$T$276,14,FALSE),VLOOKUP($A74,中間シート!$D$187:$T$276,9,FALSE)),"")</f>
        <v/>
      </c>
      <c r="O74" s="282"/>
      <c r="P74" s="282"/>
      <c r="Q74" s="282"/>
      <c r="R74" s="282"/>
      <c r="S74" s="282"/>
      <c r="T74" s="283"/>
      <c r="U74" s="285" t="s">
        <v>74</v>
      </c>
      <c r="V74" s="286"/>
      <c r="W74" s="281" t="str">
        <f>IF($A74&lt;&gt;9999,IF($C74=2,VLOOKUP($A74,中間シート!$D$187:$T$276,15,FALSE),VLOOKUP($A74,中間シート!$D$187:$T$276,10,FALSE)),"")</f>
        <v/>
      </c>
      <c r="X74" s="282"/>
      <c r="Y74" s="282"/>
      <c r="Z74" s="282"/>
      <c r="AA74" s="282"/>
      <c r="AB74" s="282"/>
      <c r="AC74" s="283"/>
      <c r="AD74" s="285" t="s">
        <v>74</v>
      </c>
      <c r="AE74" s="286"/>
      <c r="AF74" s="281" t="str">
        <f>IF($A74&lt;&gt;9999,IF($C74=2,VLOOKUP($A74,中間シート!$D$187:$T$276,16,FALSE),VLOOKUP($A74,中間シート!$D$187:$T$276,11,FALSE)),"")</f>
        <v/>
      </c>
      <c r="AG74" s="282"/>
      <c r="AH74" s="282"/>
      <c r="AI74" s="282"/>
      <c r="AJ74" s="282"/>
      <c r="AK74" s="283"/>
    </row>
    <row r="75" spans="1:37" ht="16.5" customHeight="1" x14ac:dyDescent="0.15">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78" t="str">
        <f t="shared" si="0"/>
        <v/>
      </c>
      <c r="K75" s="278"/>
      <c r="L75" s="278"/>
      <c r="M75" s="278"/>
      <c r="N75" s="281" t="str">
        <f>IF($A75&lt;&gt;9999,IF($C75=2,VLOOKUP($A75,中間シート!$D$187:$T$276,14,FALSE),VLOOKUP($A75,中間シート!$D$187:$T$276,9,FALSE)),"")</f>
        <v/>
      </c>
      <c r="O75" s="282"/>
      <c r="P75" s="282"/>
      <c r="Q75" s="282"/>
      <c r="R75" s="282"/>
      <c r="S75" s="282"/>
      <c r="T75" s="283"/>
      <c r="U75" s="285" t="s">
        <v>74</v>
      </c>
      <c r="V75" s="286"/>
      <c r="W75" s="281" t="str">
        <f>IF($A75&lt;&gt;9999,IF($C75=2,VLOOKUP($A75,中間シート!$D$187:$T$276,15,FALSE),VLOOKUP($A75,中間シート!$D$187:$T$276,10,FALSE)),"")</f>
        <v/>
      </c>
      <c r="X75" s="282"/>
      <c r="Y75" s="282"/>
      <c r="Z75" s="282"/>
      <c r="AA75" s="282"/>
      <c r="AB75" s="282"/>
      <c r="AC75" s="283"/>
      <c r="AD75" s="285" t="s">
        <v>74</v>
      </c>
      <c r="AE75" s="286"/>
      <c r="AF75" s="281" t="str">
        <f>IF($A75&lt;&gt;9999,IF($C75=2,VLOOKUP($A75,中間シート!$D$187:$T$276,16,FALSE),VLOOKUP($A75,中間シート!$D$187:$T$276,11,FALSE)),"")</f>
        <v/>
      </c>
      <c r="AG75" s="282"/>
      <c r="AH75" s="282"/>
      <c r="AI75" s="282"/>
      <c r="AJ75" s="282"/>
      <c r="AK75" s="283"/>
    </row>
    <row r="76" spans="1:37" ht="16.5" customHeight="1" x14ac:dyDescent="0.15">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78" t="str">
        <f t="shared" si="0"/>
        <v/>
      </c>
      <c r="K76" s="278"/>
      <c r="L76" s="278"/>
      <c r="M76" s="278"/>
      <c r="N76" s="281" t="str">
        <f>IF($A76&lt;&gt;9999,IF($C76=2,VLOOKUP($A76,中間シート!$D$187:$T$276,14,FALSE),VLOOKUP($A76,中間シート!$D$187:$T$276,9,FALSE)),"")</f>
        <v/>
      </c>
      <c r="O76" s="282"/>
      <c r="P76" s="282"/>
      <c r="Q76" s="282"/>
      <c r="R76" s="282"/>
      <c r="S76" s="282"/>
      <c r="T76" s="283"/>
      <c r="U76" s="285" t="s">
        <v>74</v>
      </c>
      <c r="V76" s="286"/>
      <c r="W76" s="281" t="str">
        <f>IF($A76&lt;&gt;9999,IF($C76=2,VLOOKUP($A76,中間シート!$D$187:$T$276,15,FALSE),VLOOKUP($A76,中間シート!$D$187:$T$276,10,FALSE)),"")</f>
        <v/>
      </c>
      <c r="X76" s="282"/>
      <c r="Y76" s="282"/>
      <c r="Z76" s="282"/>
      <c r="AA76" s="282"/>
      <c r="AB76" s="282"/>
      <c r="AC76" s="283"/>
      <c r="AD76" s="285" t="s">
        <v>74</v>
      </c>
      <c r="AE76" s="286"/>
      <c r="AF76" s="281" t="str">
        <f>IF($A76&lt;&gt;9999,IF($C76=2,VLOOKUP($A76,中間シート!$D$187:$T$276,16,FALSE),VLOOKUP($A76,中間シート!$D$187:$T$276,11,FALSE)),"")</f>
        <v/>
      </c>
      <c r="AG76" s="282"/>
      <c r="AH76" s="282"/>
      <c r="AI76" s="282"/>
      <c r="AJ76" s="282"/>
      <c r="AK76" s="283"/>
    </row>
    <row r="77" spans="1:37" ht="16.5" customHeight="1" x14ac:dyDescent="0.15">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78" t="str">
        <f t="shared" si="0"/>
        <v/>
      </c>
      <c r="K77" s="278"/>
      <c r="L77" s="278"/>
      <c r="M77" s="278"/>
      <c r="N77" s="281" t="str">
        <f>IF($A77&lt;&gt;9999,IF($C77=2,VLOOKUP($A77,中間シート!$D$187:$T$276,14,FALSE),VLOOKUP($A77,中間シート!$D$187:$T$276,9,FALSE)),"")</f>
        <v/>
      </c>
      <c r="O77" s="282"/>
      <c r="P77" s="282"/>
      <c r="Q77" s="282"/>
      <c r="R77" s="282"/>
      <c r="S77" s="282"/>
      <c r="T77" s="283"/>
      <c r="U77" s="285" t="s">
        <v>74</v>
      </c>
      <c r="V77" s="286"/>
      <c r="W77" s="281" t="str">
        <f>IF($A77&lt;&gt;9999,IF($C77=2,VLOOKUP($A77,中間シート!$D$187:$T$276,15,FALSE),VLOOKUP($A77,中間シート!$D$187:$T$276,10,FALSE)),"")</f>
        <v/>
      </c>
      <c r="X77" s="282"/>
      <c r="Y77" s="282"/>
      <c r="Z77" s="282"/>
      <c r="AA77" s="282"/>
      <c r="AB77" s="282"/>
      <c r="AC77" s="283"/>
      <c r="AD77" s="285" t="s">
        <v>74</v>
      </c>
      <c r="AE77" s="286"/>
      <c r="AF77" s="281" t="str">
        <f>IF($A77&lt;&gt;9999,IF($C77=2,VLOOKUP($A77,中間シート!$D$187:$T$276,16,FALSE),VLOOKUP($A77,中間シート!$D$187:$T$276,11,FALSE)),"")</f>
        <v/>
      </c>
      <c r="AG77" s="282"/>
      <c r="AH77" s="282"/>
      <c r="AI77" s="282"/>
      <c r="AJ77" s="282"/>
      <c r="AK77" s="283"/>
    </row>
    <row r="78" spans="1:37" ht="16.5" customHeight="1" x14ac:dyDescent="0.15">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78" t="str">
        <f t="shared" si="0"/>
        <v/>
      </c>
      <c r="K78" s="278"/>
      <c r="L78" s="278"/>
      <c r="M78" s="278"/>
      <c r="N78" s="281" t="str">
        <f>IF($A78&lt;&gt;9999,IF($C78=2,VLOOKUP($A78,中間シート!$D$187:$T$276,14,FALSE),VLOOKUP($A78,中間シート!$D$187:$T$276,9,FALSE)),"")</f>
        <v/>
      </c>
      <c r="O78" s="282"/>
      <c r="P78" s="282"/>
      <c r="Q78" s="282"/>
      <c r="R78" s="282"/>
      <c r="S78" s="282"/>
      <c r="T78" s="283"/>
      <c r="U78" s="285" t="s">
        <v>74</v>
      </c>
      <c r="V78" s="286"/>
      <c r="W78" s="281" t="str">
        <f>IF($A78&lt;&gt;9999,IF($C78=2,VLOOKUP($A78,中間シート!$D$187:$T$276,15,FALSE),VLOOKUP($A78,中間シート!$D$187:$T$276,10,FALSE)),"")</f>
        <v/>
      </c>
      <c r="X78" s="282"/>
      <c r="Y78" s="282"/>
      <c r="Z78" s="282"/>
      <c r="AA78" s="282"/>
      <c r="AB78" s="282"/>
      <c r="AC78" s="283"/>
      <c r="AD78" s="285" t="s">
        <v>74</v>
      </c>
      <c r="AE78" s="286"/>
      <c r="AF78" s="281" t="str">
        <f>IF($A78&lt;&gt;9999,IF($C78=2,VLOOKUP($A78,中間シート!$D$187:$T$276,16,FALSE),VLOOKUP($A78,中間シート!$D$187:$T$276,11,FALSE)),"")</f>
        <v/>
      </c>
      <c r="AG78" s="282"/>
      <c r="AH78" s="282"/>
      <c r="AI78" s="282"/>
      <c r="AJ78" s="282"/>
      <c r="AK78" s="283"/>
    </row>
    <row r="79" spans="1:37" ht="16.5" customHeight="1" x14ac:dyDescent="0.15">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78" t="str">
        <f t="shared" si="0"/>
        <v/>
      </c>
      <c r="K79" s="278"/>
      <c r="L79" s="278"/>
      <c r="M79" s="278"/>
      <c r="N79" s="281" t="str">
        <f>IF($A79&lt;&gt;9999,IF($C79=2,VLOOKUP($A79,中間シート!$D$187:$T$276,14,FALSE),VLOOKUP($A79,中間シート!$D$187:$T$276,9,FALSE)),"")</f>
        <v/>
      </c>
      <c r="O79" s="282"/>
      <c r="P79" s="282"/>
      <c r="Q79" s="282"/>
      <c r="R79" s="282"/>
      <c r="S79" s="282"/>
      <c r="T79" s="283"/>
      <c r="U79" s="285" t="s">
        <v>74</v>
      </c>
      <c r="V79" s="286"/>
      <c r="W79" s="281" t="str">
        <f>IF($A79&lt;&gt;9999,IF($C79=2,VLOOKUP($A79,中間シート!$D$187:$T$276,15,FALSE),VLOOKUP($A79,中間シート!$D$187:$T$276,10,FALSE)),"")</f>
        <v/>
      </c>
      <c r="X79" s="282"/>
      <c r="Y79" s="282"/>
      <c r="Z79" s="282"/>
      <c r="AA79" s="282"/>
      <c r="AB79" s="282"/>
      <c r="AC79" s="283"/>
      <c r="AD79" s="285" t="s">
        <v>74</v>
      </c>
      <c r="AE79" s="286"/>
      <c r="AF79" s="281" t="str">
        <f>IF($A79&lt;&gt;9999,IF($C79=2,VLOOKUP($A79,中間シート!$D$187:$T$276,16,FALSE),VLOOKUP($A79,中間シート!$D$187:$T$276,11,FALSE)),"")</f>
        <v/>
      </c>
      <c r="AG79" s="282"/>
      <c r="AH79" s="282"/>
      <c r="AI79" s="282"/>
      <c r="AJ79" s="282"/>
      <c r="AK79" s="283"/>
    </row>
    <row r="80" spans="1:37" ht="16.5" customHeight="1" x14ac:dyDescent="0.15">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78" t="str">
        <f t="shared" si="0"/>
        <v/>
      </c>
      <c r="K80" s="278"/>
      <c r="L80" s="278"/>
      <c r="M80" s="278"/>
      <c r="N80" s="281" t="str">
        <f>IF($A80&lt;&gt;9999,IF($C80=2,VLOOKUP($A80,中間シート!$D$187:$T$276,14,FALSE),VLOOKUP($A80,中間シート!$D$187:$T$276,9,FALSE)),"")</f>
        <v/>
      </c>
      <c r="O80" s="282"/>
      <c r="P80" s="282"/>
      <c r="Q80" s="282"/>
      <c r="R80" s="282"/>
      <c r="S80" s="282"/>
      <c r="T80" s="283"/>
      <c r="U80" s="285" t="s">
        <v>74</v>
      </c>
      <c r="V80" s="286"/>
      <c r="W80" s="281" t="str">
        <f>IF($A80&lt;&gt;9999,IF($C80=2,VLOOKUP($A80,中間シート!$D$187:$T$276,15,FALSE),VLOOKUP($A80,中間シート!$D$187:$T$276,10,FALSE)),"")</f>
        <v/>
      </c>
      <c r="X80" s="282"/>
      <c r="Y80" s="282"/>
      <c r="Z80" s="282"/>
      <c r="AA80" s="282"/>
      <c r="AB80" s="282"/>
      <c r="AC80" s="283"/>
      <c r="AD80" s="285" t="s">
        <v>74</v>
      </c>
      <c r="AE80" s="286"/>
      <c r="AF80" s="281" t="str">
        <f>IF($A80&lt;&gt;9999,IF($C80=2,VLOOKUP($A80,中間シート!$D$187:$T$276,16,FALSE),VLOOKUP($A80,中間シート!$D$187:$T$276,11,FALSE)),"")</f>
        <v/>
      </c>
      <c r="AG80" s="282"/>
      <c r="AH80" s="282"/>
      <c r="AI80" s="282"/>
      <c r="AJ80" s="282"/>
      <c r="AK80" s="283"/>
    </row>
    <row r="81" spans="1:37" ht="16.5" customHeight="1" x14ac:dyDescent="0.15">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78" t="str">
        <f t="shared" si="0"/>
        <v/>
      </c>
      <c r="K81" s="278"/>
      <c r="L81" s="278"/>
      <c r="M81" s="278"/>
      <c r="N81" s="281" t="str">
        <f>IF($A81&lt;&gt;9999,IF($C81=2,VLOOKUP($A81,中間シート!$D$187:$T$276,14,FALSE),VLOOKUP($A81,中間シート!$D$187:$T$276,9,FALSE)),"")</f>
        <v/>
      </c>
      <c r="O81" s="282"/>
      <c r="P81" s="282"/>
      <c r="Q81" s="282"/>
      <c r="R81" s="282"/>
      <c r="S81" s="282"/>
      <c r="T81" s="283"/>
      <c r="U81" s="285" t="s">
        <v>74</v>
      </c>
      <c r="V81" s="286"/>
      <c r="W81" s="281" t="str">
        <f>IF($A81&lt;&gt;9999,IF($C81=2,VLOOKUP($A81,中間シート!$D$187:$T$276,15,FALSE),VLOOKUP($A81,中間シート!$D$187:$T$276,10,FALSE)),"")</f>
        <v/>
      </c>
      <c r="X81" s="282"/>
      <c r="Y81" s="282"/>
      <c r="Z81" s="282"/>
      <c r="AA81" s="282"/>
      <c r="AB81" s="282"/>
      <c r="AC81" s="283"/>
      <c r="AD81" s="285" t="s">
        <v>74</v>
      </c>
      <c r="AE81" s="286"/>
      <c r="AF81" s="281" t="str">
        <f>IF($A81&lt;&gt;9999,IF($C81=2,VLOOKUP($A81,中間シート!$D$187:$T$276,16,FALSE),VLOOKUP($A81,中間シート!$D$187:$T$276,11,FALSE)),"")</f>
        <v/>
      </c>
      <c r="AG81" s="282"/>
      <c r="AH81" s="282"/>
      <c r="AI81" s="282"/>
      <c r="AJ81" s="282"/>
      <c r="AK81" s="283"/>
    </row>
    <row r="82" spans="1:37" ht="16.5" customHeight="1" x14ac:dyDescent="0.15">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78" t="str">
        <f t="shared" si="0"/>
        <v/>
      </c>
      <c r="K82" s="278"/>
      <c r="L82" s="278"/>
      <c r="M82" s="278"/>
      <c r="N82" s="281" t="str">
        <f>IF($A82&lt;&gt;9999,IF($C82=2,VLOOKUP($A82,中間シート!$D$187:$T$276,14,FALSE),VLOOKUP($A82,中間シート!$D$187:$T$276,9,FALSE)),"")</f>
        <v/>
      </c>
      <c r="O82" s="282"/>
      <c r="P82" s="282"/>
      <c r="Q82" s="282"/>
      <c r="R82" s="282"/>
      <c r="S82" s="282"/>
      <c r="T82" s="283"/>
      <c r="U82" s="285" t="s">
        <v>74</v>
      </c>
      <c r="V82" s="286"/>
      <c r="W82" s="281" t="str">
        <f>IF($A82&lt;&gt;9999,IF($C82=2,VLOOKUP($A82,中間シート!$D$187:$T$276,15,FALSE),VLOOKUP($A82,中間シート!$D$187:$T$276,10,FALSE)),"")</f>
        <v/>
      </c>
      <c r="X82" s="282"/>
      <c r="Y82" s="282"/>
      <c r="Z82" s="282"/>
      <c r="AA82" s="282"/>
      <c r="AB82" s="282"/>
      <c r="AC82" s="283"/>
      <c r="AD82" s="285" t="s">
        <v>74</v>
      </c>
      <c r="AE82" s="286"/>
      <c r="AF82" s="281" t="str">
        <f>IF($A82&lt;&gt;9999,IF($C82=2,VLOOKUP($A82,中間シート!$D$187:$T$276,16,FALSE),VLOOKUP($A82,中間シート!$D$187:$T$276,11,FALSE)),"")</f>
        <v/>
      </c>
      <c r="AG82" s="282"/>
      <c r="AH82" s="282"/>
      <c r="AI82" s="282"/>
      <c r="AJ82" s="282"/>
      <c r="AK82" s="283"/>
    </row>
    <row r="83" spans="1:37" ht="16.5" customHeight="1" x14ac:dyDescent="0.15">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78" t="str">
        <f t="shared" si="0"/>
        <v/>
      </c>
      <c r="K83" s="278"/>
      <c r="L83" s="278"/>
      <c r="M83" s="278"/>
      <c r="N83" s="281" t="str">
        <f>IF($A83&lt;&gt;9999,IF($C83=2,VLOOKUP($A83,中間シート!$D$187:$T$276,14,FALSE),VLOOKUP($A83,中間シート!$D$187:$T$276,9,FALSE)),"")</f>
        <v/>
      </c>
      <c r="O83" s="282"/>
      <c r="P83" s="282"/>
      <c r="Q83" s="282"/>
      <c r="R83" s="282"/>
      <c r="S83" s="282"/>
      <c r="T83" s="283"/>
      <c r="U83" s="285" t="s">
        <v>74</v>
      </c>
      <c r="V83" s="286"/>
      <c r="W83" s="281" t="str">
        <f>IF($A83&lt;&gt;9999,IF($C83=2,VLOOKUP($A83,中間シート!$D$187:$T$276,15,FALSE),VLOOKUP($A83,中間シート!$D$187:$T$276,10,FALSE)),"")</f>
        <v/>
      </c>
      <c r="X83" s="282"/>
      <c r="Y83" s="282"/>
      <c r="Z83" s="282"/>
      <c r="AA83" s="282"/>
      <c r="AB83" s="282"/>
      <c r="AC83" s="283"/>
      <c r="AD83" s="285" t="s">
        <v>74</v>
      </c>
      <c r="AE83" s="286"/>
      <c r="AF83" s="281" t="str">
        <f>IF($A83&lt;&gt;9999,IF($C83=2,VLOOKUP($A83,中間シート!$D$187:$T$276,16,FALSE),VLOOKUP($A83,中間シート!$D$187:$T$276,11,FALSE)),"")</f>
        <v/>
      </c>
      <c r="AG83" s="282"/>
      <c r="AH83" s="282"/>
      <c r="AI83" s="282"/>
      <c r="AJ83" s="282"/>
      <c r="AK83" s="283"/>
    </row>
    <row r="84" spans="1:37" ht="16.5" customHeight="1" x14ac:dyDescent="0.15">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78" t="str">
        <f t="shared" si="0"/>
        <v/>
      </c>
      <c r="K84" s="278"/>
      <c r="L84" s="278"/>
      <c r="M84" s="278"/>
      <c r="N84" s="281" t="str">
        <f>IF($A84&lt;&gt;9999,IF($C84=2,VLOOKUP($A84,中間シート!$D$187:$T$276,14,FALSE),VLOOKUP($A84,中間シート!$D$187:$T$276,9,FALSE)),"")</f>
        <v/>
      </c>
      <c r="O84" s="282"/>
      <c r="P84" s="282"/>
      <c r="Q84" s="282"/>
      <c r="R84" s="282"/>
      <c r="S84" s="282"/>
      <c r="T84" s="283"/>
      <c r="U84" s="285" t="s">
        <v>74</v>
      </c>
      <c r="V84" s="286"/>
      <c r="W84" s="281" t="str">
        <f>IF($A84&lt;&gt;9999,IF($C84=2,VLOOKUP($A84,中間シート!$D$187:$T$276,15,FALSE),VLOOKUP($A84,中間シート!$D$187:$T$276,10,FALSE)),"")</f>
        <v/>
      </c>
      <c r="X84" s="282"/>
      <c r="Y84" s="282"/>
      <c r="Z84" s="282"/>
      <c r="AA84" s="282"/>
      <c r="AB84" s="282"/>
      <c r="AC84" s="283"/>
      <c r="AD84" s="285" t="s">
        <v>74</v>
      </c>
      <c r="AE84" s="286"/>
      <c r="AF84" s="281" t="str">
        <f>IF($A84&lt;&gt;9999,IF($C84=2,VLOOKUP($A84,中間シート!$D$187:$T$276,16,FALSE),VLOOKUP($A84,中間シート!$D$187:$T$276,11,FALSE)),"")</f>
        <v/>
      </c>
      <c r="AG84" s="282"/>
      <c r="AH84" s="282"/>
      <c r="AI84" s="282"/>
      <c r="AJ84" s="282"/>
      <c r="AK84" s="283"/>
    </row>
    <row r="85" spans="1:37" ht="16.5" customHeight="1" x14ac:dyDescent="0.15">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78" t="str">
        <f t="shared" si="0"/>
        <v/>
      </c>
      <c r="K85" s="278"/>
      <c r="L85" s="278"/>
      <c r="M85" s="278"/>
      <c r="N85" s="281" t="str">
        <f>IF($A85&lt;&gt;9999,IF($C85=2,VLOOKUP($A85,中間シート!$D$187:$T$276,14,FALSE),VLOOKUP($A85,中間シート!$D$187:$T$276,9,FALSE)),"")</f>
        <v/>
      </c>
      <c r="O85" s="282"/>
      <c r="P85" s="282"/>
      <c r="Q85" s="282"/>
      <c r="R85" s="282"/>
      <c r="S85" s="282"/>
      <c r="T85" s="283"/>
      <c r="U85" s="285" t="s">
        <v>74</v>
      </c>
      <c r="V85" s="286"/>
      <c r="W85" s="281" t="str">
        <f>IF($A85&lt;&gt;9999,IF($C85=2,VLOOKUP($A85,中間シート!$D$187:$T$276,15,FALSE),VLOOKUP($A85,中間シート!$D$187:$T$276,10,FALSE)),"")</f>
        <v/>
      </c>
      <c r="X85" s="282"/>
      <c r="Y85" s="282"/>
      <c r="Z85" s="282"/>
      <c r="AA85" s="282"/>
      <c r="AB85" s="282"/>
      <c r="AC85" s="283"/>
      <c r="AD85" s="285" t="s">
        <v>74</v>
      </c>
      <c r="AE85" s="286"/>
      <c r="AF85" s="281" t="str">
        <f>IF($A85&lt;&gt;9999,IF($C85=2,VLOOKUP($A85,中間シート!$D$187:$T$276,16,FALSE),VLOOKUP($A85,中間シート!$D$187:$T$276,11,FALSE)),"")</f>
        <v/>
      </c>
      <c r="AG85" s="282"/>
      <c r="AH85" s="282"/>
      <c r="AI85" s="282"/>
      <c r="AJ85" s="282"/>
      <c r="AK85" s="283"/>
    </row>
    <row r="86" spans="1:37" ht="16.5" customHeight="1" x14ac:dyDescent="0.15">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78" t="str">
        <f t="shared" si="0"/>
        <v/>
      </c>
      <c r="K86" s="278"/>
      <c r="L86" s="278"/>
      <c r="M86" s="278"/>
      <c r="N86" s="281" t="str">
        <f>IF($A86&lt;&gt;9999,IF($C86=2,VLOOKUP($A86,中間シート!$D$187:$T$276,14,FALSE),VLOOKUP($A86,中間シート!$D$187:$T$276,9,FALSE)),"")</f>
        <v/>
      </c>
      <c r="O86" s="282"/>
      <c r="P86" s="282"/>
      <c r="Q86" s="282"/>
      <c r="R86" s="282"/>
      <c r="S86" s="282"/>
      <c r="T86" s="283"/>
      <c r="U86" s="285" t="s">
        <v>74</v>
      </c>
      <c r="V86" s="286"/>
      <c r="W86" s="281" t="str">
        <f>IF($A86&lt;&gt;9999,IF($C86=2,VLOOKUP($A86,中間シート!$D$187:$T$276,15,FALSE),VLOOKUP($A86,中間シート!$D$187:$T$276,10,FALSE)),"")</f>
        <v/>
      </c>
      <c r="X86" s="282"/>
      <c r="Y86" s="282"/>
      <c r="Z86" s="282"/>
      <c r="AA86" s="282"/>
      <c r="AB86" s="282"/>
      <c r="AC86" s="283"/>
      <c r="AD86" s="285" t="s">
        <v>74</v>
      </c>
      <c r="AE86" s="286"/>
      <c r="AF86" s="281" t="str">
        <f>IF($A86&lt;&gt;9999,IF($C86=2,VLOOKUP($A86,中間シート!$D$187:$T$276,16,FALSE),VLOOKUP($A86,中間シート!$D$187:$T$276,11,FALSE)),"")</f>
        <v/>
      </c>
      <c r="AG86" s="282"/>
      <c r="AH86" s="282"/>
      <c r="AI86" s="282"/>
      <c r="AJ86" s="282"/>
      <c r="AK86" s="283"/>
    </row>
    <row r="87" spans="1:37" ht="16.5" customHeight="1" x14ac:dyDescent="0.15">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78" t="str">
        <f t="shared" si="0"/>
        <v/>
      </c>
      <c r="K87" s="278"/>
      <c r="L87" s="278"/>
      <c r="M87" s="278"/>
      <c r="N87" s="281" t="str">
        <f>IF($A87&lt;&gt;9999,IF($C87=2,VLOOKUP($A87,中間シート!$D$187:$T$276,14,FALSE),VLOOKUP($A87,中間シート!$D$187:$T$276,9,FALSE)),"")</f>
        <v/>
      </c>
      <c r="O87" s="282"/>
      <c r="P87" s="282"/>
      <c r="Q87" s="282"/>
      <c r="R87" s="282"/>
      <c r="S87" s="282"/>
      <c r="T87" s="283"/>
      <c r="U87" s="285" t="s">
        <v>74</v>
      </c>
      <c r="V87" s="286"/>
      <c r="W87" s="281" t="str">
        <f>IF($A87&lt;&gt;9999,IF($C87=2,VLOOKUP($A87,中間シート!$D$187:$T$276,15,FALSE),VLOOKUP($A87,中間シート!$D$187:$T$276,10,FALSE)),"")</f>
        <v/>
      </c>
      <c r="X87" s="282"/>
      <c r="Y87" s="282"/>
      <c r="Z87" s="282"/>
      <c r="AA87" s="282"/>
      <c r="AB87" s="282"/>
      <c r="AC87" s="283"/>
      <c r="AD87" s="285" t="s">
        <v>74</v>
      </c>
      <c r="AE87" s="286"/>
      <c r="AF87" s="281" t="str">
        <f>IF($A87&lt;&gt;9999,IF($C87=2,VLOOKUP($A87,中間シート!$D$187:$T$276,16,FALSE),VLOOKUP($A87,中間シート!$D$187:$T$276,11,FALSE)),"")</f>
        <v/>
      </c>
      <c r="AG87" s="282"/>
      <c r="AH87" s="282"/>
      <c r="AI87" s="282"/>
      <c r="AJ87" s="282"/>
      <c r="AK87" s="283"/>
    </row>
    <row r="88" spans="1:37" ht="16.5" customHeight="1" x14ac:dyDescent="0.15">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78" t="str">
        <f t="shared" si="0"/>
        <v/>
      </c>
      <c r="K88" s="278"/>
      <c r="L88" s="278"/>
      <c r="M88" s="278"/>
      <c r="N88" s="281" t="str">
        <f>IF($A88&lt;&gt;9999,IF($C88=2,VLOOKUP($A88,中間シート!$D$187:$T$276,14,FALSE),VLOOKUP($A88,中間シート!$D$187:$T$276,9,FALSE)),"")</f>
        <v/>
      </c>
      <c r="O88" s="282"/>
      <c r="P88" s="282"/>
      <c r="Q88" s="282"/>
      <c r="R88" s="282"/>
      <c r="S88" s="282"/>
      <c r="T88" s="283"/>
      <c r="U88" s="285" t="s">
        <v>74</v>
      </c>
      <c r="V88" s="286"/>
      <c r="W88" s="281" t="str">
        <f>IF($A88&lt;&gt;9999,IF($C88=2,VLOOKUP($A88,中間シート!$D$187:$T$276,15,FALSE),VLOOKUP($A88,中間シート!$D$187:$T$276,10,FALSE)),"")</f>
        <v/>
      </c>
      <c r="X88" s="282"/>
      <c r="Y88" s="282"/>
      <c r="Z88" s="282"/>
      <c r="AA88" s="282"/>
      <c r="AB88" s="282"/>
      <c r="AC88" s="283"/>
      <c r="AD88" s="285" t="s">
        <v>74</v>
      </c>
      <c r="AE88" s="286"/>
      <c r="AF88" s="281" t="str">
        <f>IF($A88&lt;&gt;9999,IF($C88=2,VLOOKUP($A88,中間シート!$D$187:$T$276,16,FALSE),VLOOKUP($A88,中間シート!$D$187:$T$276,11,FALSE)),"")</f>
        <v/>
      </c>
      <c r="AG88" s="282"/>
      <c r="AH88" s="282"/>
      <c r="AI88" s="282"/>
      <c r="AJ88" s="282"/>
      <c r="AK88" s="283"/>
    </row>
    <row r="89" spans="1:37" ht="16.5" customHeight="1" x14ac:dyDescent="0.15">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78" t="str">
        <f t="shared" si="0"/>
        <v/>
      </c>
      <c r="K89" s="278"/>
      <c r="L89" s="278"/>
      <c r="M89" s="278"/>
      <c r="N89" s="281" t="str">
        <f>IF($A89&lt;&gt;9999,IF($C89=2,VLOOKUP($A89,中間シート!$D$187:$T$276,14,FALSE),VLOOKUP($A89,中間シート!$D$187:$T$276,9,FALSE)),"")</f>
        <v/>
      </c>
      <c r="O89" s="282"/>
      <c r="P89" s="282"/>
      <c r="Q89" s="282"/>
      <c r="R89" s="282"/>
      <c r="S89" s="282"/>
      <c r="T89" s="283"/>
      <c r="U89" s="285" t="s">
        <v>74</v>
      </c>
      <c r="V89" s="286"/>
      <c r="W89" s="281" t="str">
        <f>IF($A89&lt;&gt;9999,IF($C89=2,VLOOKUP($A89,中間シート!$D$187:$T$276,15,FALSE),VLOOKUP($A89,中間シート!$D$187:$T$276,10,FALSE)),"")</f>
        <v/>
      </c>
      <c r="X89" s="282"/>
      <c r="Y89" s="282"/>
      <c r="Z89" s="282"/>
      <c r="AA89" s="282"/>
      <c r="AB89" s="282"/>
      <c r="AC89" s="283"/>
      <c r="AD89" s="285" t="s">
        <v>74</v>
      </c>
      <c r="AE89" s="286"/>
      <c r="AF89" s="281" t="str">
        <f>IF($A89&lt;&gt;9999,IF($C89=2,VLOOKUP($A89,中間シート!$D$187:$T$276,16,FALSE),VLOOKUP($A89,中間シート!$D$187:$T$276,11,FALSE)),"")</f>
        <v/>
      </c>
      <c r="AG89" s="282"/>
      <c r="AH89" s="282"/>
      <c r="AI89" s="282"/>
      <c r="AJ89" s="282"/>
      <c r="AK89" s="283"/>
    </row>
    <row r="90" spans="1:37" ht="16.5" customHeight="1" x14ac:dyDescent="0.15">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78" t="str">
        <f t="shared" si="0"/>
        <v/>
      </c>
      <c r="K90" s="278"/>
      <c r="L90" s="278"/>
      <c r="M90" s="278"/>
      <c r="N90" s="281" t="str">
        <f>IF($A90&lt;&gt;9999,IF($C90=2,VLOOKUP($A90,中間シート!$D$187:$T$276,14,FALSE),VLOOKUP($A90,中間シート!$D$187:$T$276,9,FALSE)),"")</f>
        <v/>
      </c>
      <c r="O90" s="282"/>
      <c r="P90" s="282"/>
      <c r="Q90" s="282"/>
      <c r="R90" s="282"/>
      <c r="S90" s="282"/>
      <c r="T90" s="283"/>
      <c r="U90" s="285" t="s">
        <v>74</v>
      </c>
      <c r="V90" s="286"/>
      <c r="W90" s="281" t="str">
        <f>IF($A90&lt;&gt;9999,IF($C90=2,VLOOKUP($A90,中間シート!$D$187:$T$276,15,FALSE),VLOOKUP($A90,中間シート!$D$187:$T$276,10,FALSE)),"")</f>
        <v/>
      </c>
      <c r="X90" s="282"/>
      <c r="Y90" s="282"/>
      <c r="Z90" s="282"/>
      <c r="AA90" s="282"/>
      <c r="AB90" s="282"/>
      <c r="AC90" s="283"/>
      <c r="AD90" s="285" t="s">
        <v>74</v>
      </c>
      <c r="AE90" s="286"/>
      <c r="AF90" s="281" t="str">
        <f>IF($A90&lt;&gt;9999,IF($C90=2,VLOOKUP($A90,中間シート!$D$187:$T$276,16,FALSE),VLOOKUP($A90,中間シート!$D$187:$T$276,11,FALSE)),"")</f>
        <v/>
      </c>
      <c r="AG90" s="282"/>
      <c r="AH90" s="282"/>
      <c r="AI90" s="282"/>
      <c r="AJ90" s="282"/>
      <c r="AK90" s="283"/>
    </row>
    <row r="91" spans="1:37" ht="16.5" customHeight="1" x14ac:dyDescent="0.15">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78" t="str">
        <f t="shared" si="0"/>
        <v/>
      </c>
      <c r="K91" s="278"/>
      <c r="L91" s="278"/>
      <c r="M91" s="278"/>
      <c r="N91" s="281" t="str">
        <f>IF($A91&lt;&gt;9999,IF($C91=2,VLOOKUP($A91,中間シート!$D$187:$T$276,14,FALSE),VLOOKUP($A91,中間シート!$D$187:$T$276,9,FALSE)),"")</f>
        <v/>
      </c>
      <c r="O91" s="282"/>
      <c r="P91" s="282"/>
      <c r="Q91" s="282"/>
      <c r="R91" s="282"/>
      <c r="S91" s="282"/>
      <c r="T91" s="283"/>
      <c r="U91" s="285" t="s">
        <v>74</v>
      </c>
      <c r="V91" s="286"/>
      <c r="W91" s="281" t="str">
        <f>IF($A91&lt;&gt;9999,IF($C91=2,VLOOKUP($A91,中間シート!$D$187:$T$276,15,FALSE),VLOOKUP($A91,中間シート!$D$187:$T$276,10,FALSE)),"")</f>
        <v/>
      </c>
      <c r="X91" s="282"/>
      <c r="Y91" s="282"/>
      <c r="Z91" s="282"/>
      <c r="AA91" s="282"/>
      <c r="AB91" s="282"/>
      <c r="AC91" s="283"/>
      <c r="AD91" s="285" t="s">
        <v>74</v>
      </c>
      <c r="AE91" s="286"/>
      <c r="AF91" s="281" t="str">
        <f>IF($A91&lt;&gt;9999,IF($C91=2,VLOOKUP($A91,中間シート!$D$187:$T$276,16,FALSE),VLOOKUP($A91,中間シート!$D$187:$T$276,11,FALSE)),"")</f>
        <v/>
      </c>
      <c r="AG91" s="282"/>
      <c r="AH91" s="282"/>
      <c r="AI91" s="282"/>
      <c r="AJ91" s="282"/>
      <c r="AK91" s="283"/>
    </row>
    <row r="92" spans="1:37" ht="16.5" customHeight="1" x14ac:dyDescent="0.15">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78" t="str">
        <f t="shared" si="0"/>
        <v/>
      </c>
      <c r="K92" s="278"/>
      <c r="L92" s="278"/>
      <c r="M92" s="278"/>
      <c r="N92" s="281" t="str">
        <f>IF($A92&lt;&gt;9999,IF($C92=2,VLOOKUP($A92,中間シート!$D$187:$T$276,14,FALSE),VLOOKUP($A92,中間シート!$D$187:$T$276,9,FALSE)),"")</f>
        <v/>
      </c>
      <c r="O92" s="282"/>
      <c r="P92" s="282"/>
      <c r="Q92" s="282"/>
      <c r="R92" s="282"/>
      <c r="S92" s="282"/>
      <c r="T92" s="283"/>
      <c r="U92" s="285" t="s">
        <v>74</v>
      </c>
      <c r="V92" s="286"/>
      <c r="W92" s="281" t="str">
        <f>IF($A92&lt;&gt;9999,IF($C92=2,VLOOKUP($A92,中間シート!$D$187:$T$276,15,FALSE),VLOOKUP($A92,中間シート!$D$187:$T$276,10,FALSE)),"")</f>
        <v/>
      </c>
      <c r="X92" s="282"/>
      <c r="Y92" s="282"/>
      <c r="Z92" s="282"/>
      <c r="AA92" s="282"/>
      <c r="AB92" s="282"/>
      <c r="AC92" s="283"/>
      <c r="AD92" s="285" t="s">
        <v>74</v>
      </c>
      <c r="AE92" s="286"/>
      <c r="AF92" s="281" t="str">
        <f>IF($A92&lt;&gt;9999,IF($C92=2,VLOOKUP($A92,中間シート!$D$187:$T$276,16,FALSE),VLOOKUP($A92,中間シート!$D$187:$T$276,11,FALSE)),"")</f>
        <v/>
      </c>
      <c r="AG92" s="282"/>
      <c r="AH92" s="282"/>
      <c r="AI92" s="282"/>
      <c r="AJ92" s="282"/>
      <c r="AK92" s="283"/>
    </row>
    <row r="93" spans="1:37" ht="16.5" customHeight="1" x14ac:dyDescent="0.15">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78" t="str">
        <f t="shared" si="0"/>
        <v/>
      </c>
      <c r="K93" s="278"/>
      <c r="L93" s="278"/>
      <c r="M93" s="278"/>
      <c r="N93" s="281" t="str">
        <f>IF($A93&lt;&gt;9999,IF($C93=2,VLOOKUP($A93,中間シート!$D$187:$T$276,14,FALSE),VLOOKUP($A93,中間シート!$D$187:$T$276,9,FALSE)),"")</f>
        <v/>
      </c>
      <c r="O93" s="282"/>
      <c r="P93" s="282"/>
      <c r="Q93" s="282"/>
      <c r="R93" s="282"/>
      <c r="S93" s="282"/>
      <c r="T93" s="283"/>
      <c r="U93" s="285" t="s">
        <v>74</v>
      </c>
      <c r="V93" s="286"/>
      <c r="W93" s="281" t="str">
        <f>IF($A93&lt;&gt;9999,IF($C93=2,VLOOKUP($A93,中間シート!$D$187:$T$276,15,FALSE),VLOOKUP($A93,中間シート!$D$187:$T$276,10,FALSE)),"")</f>
        <v/>
      </c>
      <c r="X93" s="282"/>
      <c r="Y93" s="282"/>
      <c r="Z93" s="282"/>
      <c r="AA93" s="282"/>
      <c r="AB93" s="282"/>
      <c r="AC93" s="283"/>
      <c r="AD93" s="285" t="s">
        <v>74</v>
      </c>
      <c r="AE93" s="286"/>
      <c r="AF93" s="281" t="str">
        <f>IF($A93&lt;&gt;9999,IF($C93=2,VLOOKUP($A93,中間シート!$D$187:$T$276,16,FALSE),VLOOKUP($A93,中間シート!$D$187:$T$276,11,FALSE)),"")</f>
        <v/>
      </c>
      <c r="AG93" s="282"/>
      <c r="AH93" s="282"/>
      <c r="AI93" s="282"/>
      <c r="AJ93" s="282"/>
      <c r="AK93" s="283"/>
    </row>
    <row r="94" spans="1:37" ht="16.5" customHeight="1" x14ac:dyDescent="0.15">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78" t="str">
        <f t="shared" si="0"/>
        <v/>
      </c>
      <c r="K94" s="278"/>
      <c r="L94" s="278"/>
      <c r="M94" s="278"/>
      <c r="N94" s="281" t="str">
        <f>IF($A94&lt;&gt;9999,IF($C94=2,VLOOKUP($A94,中間シート!$D$187:$T$276,14,FALSE),VLOOKUP($A94,中間シート!$D$187:$T$276,9,FALSE)),"")</f>
        <v/>
      </c>
      <c r="O94" s="282"/>
      <c r="P94" s="282"/>
      <c r="Q94" s="282"/>
      <c r="R94" s="282"/>
      <c r="S94" s="282"/>
      <c r="T94" s="283"/>
      <c r="U94" s="285" t="s">
        <v>74</v>
      </c>
      <c r="V94" s="286"/>
      <c r="W94" s="281" t="str">
        <f>IF($A94&lt;&gt;9999,IF($C94=2,VLOOKUP($A94,中間シート!$D$187:$T$276,15,FALSE),VLOOKUP($A94,中間シート!$D$187:$T$276,10,FALSE)),"")</f>
        <v/>
      </c>
      <c r="X94" s="282"/>
      <c r="Y94" s="282"/>
      <c r="Z94" s="282"/>
      <c r="AA94" s="282"/>
      <c r="AB94" s="282"/>
      <c r="AC94" s="283"/>
      <c r="AD94" s="285" t="s">
        <v>74</v>
      </c>
      <c r="AE94" s="286"/>
      <c r="AF94" s="281" t="str">
        <f>IF($A94&lt;&gt;9999,IF($C94=2,VLOOKUP($A94,中間シート!$D$187:$T$276,16,FALSE),VLOOKUP($A94,中間シート!$D$187:$T$276,11,FALSE)),"")</f>
        <v/>
      </c>
      <c r="AG94" s="282"/>
      <c r="AH94" s="282"/>
      <c r="AI94" s="282"/>
      <c r="AJ94" s="282"/>
      <c r="AK94" s="283"/>
    </row>
    <row r="95" spans="1:37" ht="16.5" customHeight="1" x14ac:dyDescent="0.15">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78" t="str">
        <f t="shared" si="0"/>
        <v/>
      </c>
      <c r="K95" s="278"/>
      <c r="L95" s="278"/>
      <c r="M95" s="278"/>
      <c r="N95" s="281" t="str">
        <f>IF($A95&lt;&gt;9999,IF($C95=2,VLOOKUP($A95,中間シート!$D$187:$T$276,14,FALSE),VLOOKUP($A95,中間シート!$D$187:$T$276,9,FALSE)),"")</f>
        <v/>
      </c>
      <c r="O95" s="282"/>
      <c r="P95" s="282"/>
      <c r="Q95" s="282"/>
      <c r="R95" s="282"/>
      <c r="S95" s="282"/>
      <c r="T95" s="283"/>
      <c r="U95" s="285" t="s">
        <v>74</v>
      </c>
      <c r="V95" s="286"/>
      <c r="W95" s="281" t="str">
        <f>IF($A95&lt;&gt;9999,IF($C95=2,VLOOKUP($A95,中間シート!$D$187:$T$276,15,FALSE),VLOOKUP($A95,中間シート!$D$187:$T$276,10,FALSE)),"")</f>
        <v/>
      </c>
      <c r="X95" s="282"/>
      <c r="Y95" s="282"/>
      <c r="Z95" s="282"/>
      <c r="AA95" s="282"/>
      <c r="AB95" s="282"/>
      <c r="AC95" s="283"/>
      <c r="AD95" s="285" t="s">
        <v>74</v>
      </c>
      <c r="AE95" s="286"/>
      <c r="AF95" s="281" t="str">
        <f>IF($A95&lt;&gt;9999,IF($C95=2,VLOOKUP($A95,中間シート!$D$187:$T$276,16,FALSE),VLOOKUP($A95,中間シート!$D$187:$T$276,11,FALSE)),"")</f>
        <v/>
      </c>
      <c r="AG95" s="282"/>
      <c r="AH95" s="282"/>
      <c r="AI95" s="282"/>
      <c r="AJ95" s="282"/>
      <c r="AK95" s="283"/>
    </row>
    <row r="96" spans="1:37" ht="16.5" customHeight="1" x14ac:dyDescent="0.15">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78" t="str">
        <f t="shared" si="0"/>
        <v/>
      </c>
      <c r="K96" s="278"/>
      <c r="L96" s="278"/>
      <c r="M96" s="278"/>
      <c r="N96" s="281" t="str">
        <f>IF($A96&lt;&gt;9999,IF($C96=2,VLOOKUP($A96,中間シート!$D$187:$T$276,14,FALSE),VLOOKUP($A96,中間シート!$D$187:$T$276,9,FALSE)),"")</f>
        <v/>
      </c>
      <c r="O96" s="282"/>
      <c r="P96" s="282"/>
      <c r="Q96" s="282"/>
      <c r="R96" s="282"/>
      <c r="S96" s="282"/>
      <c r="T96" s="283"/>
      <c r="U96" s="285" t="s">
        <v>74</v>
      </c>
      <c r="V96" s="286"/>
      <c r="W96" s="281" t="str">
        <f>IF($A96&lt;&gt;9999,IF($C96=2,VLOOKUP($A96,中間シート!$D$187:$T$276,15,FALSE),VLOOKUP($A96,中間シート!$D$187:$T$276,10,FALSE)),"")</f>
        <v/>
      </c>
      <c r="X96" s="282"/>
      <c r="Y96" s="282"/>
      <c r="Z96" s="282"/>
      <c r="AA96" s="282"/>
      <c r="AB96" s="282"/>
      <c r="AC96" s="283"/>
      <c r="AD96" s="285" t="s">
        <v>74</v>
      </c>
      <c r="AE96" s="286"/>
      <c r="AF96" s="281" t="str">
        <f>IF($A96&lt;&gt;9999,IF($C96=2,VLOOKUP($A96,中間シート!$D$187:$T$276,16,FALSE),VLOOKUP($A96,中間シート!$D$187:$T$276,11,FALSE)),"")</f>
        <v/>
      </c>
      <c r="AG96" s="282"/>
      <c r="AH96" s="282"/>
      <c r="AI96" s="282"/>
      <c r="AJ96" s="282"/>
      <c r="AK96" s="283"/>
    </row>
    <row r="97" spans="1:37" ht="16.5" customHeight="1" x14ac:dyDescent="0.15">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78" t="str">
        <f t="shared" si="0"/>
        <v/>
      </c>
      <c r="K97" s="278"/>
      <c r="L97" s="278"/>
      <c r="M97" s="278"/>
      <c r="N97" s="281" t="str">
        <f>IF($A97&lt;&gt;9999,IF($C97=2,VLOOKUP($A97,中間シート!$D$187:$T$276,14,FALSE),VLOOKUP($A97,中間シート!$D$187:$T$276,9,FALSE)),"")</f>
        <v/>
      </c>
      <c r="O97" s="282"/>
      <c r="P97" s="282"/>
      <c r="Q97" s="282"/>
      <c r="R97" s="282"/>
      <c r="S97" s="282"/>
      <c r="T97" s="283"/>
      <c r="U97" s="285" t="s">
        <v>74</v>
      </c>
      <c r="V97" s="286"/>
      <c r="W97" s="281" t="str">
        <f>IF($A97&lt;&gt;9999,IF($C97=2,VLOOKUP($A97,中間シート!$D$187:$T$276,15,FALSE),VLOOKUP($A97,中間シート!$D$187:$T$276,10,FALSE)),"")</f>
        <v/>
      </c>
      <c r="X97" s="282"/>
      <c r="Y97" s="282"/>
      <c r="Z97" s="282"/>
      <c r="AA97" s="282"/>
      <c r="AB97" s="282"/>
      <c r="AC97" s="283"/>
      <c r="AD97" s="285" t="s">
        <v>74</v>
      </c>
      <c r="AE97" s="286"/>
      <c r="AF97" s="281" t="str">
        <f>IF($A97&lt;&gt;9999,IF($C97=2,VLOOKUP($A97,中間シート!$D$187:$T$276,16,FALSE),VLOOKUP($A97,中間シート!$D$187:$T$276,11,FALSE)),"")</f>
        <v/>
      </c>
      <c r="AG97" s="282"/>
      <c r="AH97" s="282"/>
      <c r="AI97" s="282"/>
      <c r="AJ97" s="282"/>
      <c r="AK97" s="283"/>
    </row>
    <row r="98" spans="1:37" ht="16.5" customHeight="1" x14ac:dyDescent="0.15">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78" t="str">
        <f t="shared" si="0"/>
        <v/>
      </c>
      <c r="K98" s="278"/>
      <c r="L98" s="278"/>
      <c r="M98" s="278"/>
      <c r="N98" s="281" t="str">
        <f>IF($A98&lt;&gt;9999,IF($C98=2,VLOOKUP($A98,中間シート!$D$187:$T$276,14,FALSE),VLOOKUP($A98,中間シート!$D$187:$T$276,9,FALSE)),"")</f>
        <v/>
      </c>
      <c r="O98" s="282"/>
      <c r="P98" s="282"/>
      <c r="Q98" s="282"/>
      <c r="R98" s="282"/>
      <c r="S98" s="282"/>
      <c r="T98" s="283"/>
      <c r="U98" s="285" t="s">
        <v>74</v>
      </c>
      <c r="V98" s="286"/>
      <c r="W98" s="281" t="str">
        <f>IF($A98&lt;&gt;9999,IF($C98=2,VLOOKUP($A98,中間シート!$D$187:$T$276,15,FALSE),VLOOKUP($A98,中間シート!$D$187:$T$276,10,FALSE)),"")</f>
        <v/>
      </c>
      <c r="X98" s="282"/>
      <c r="Y98" s="282"/>
      <c r="Z98" s="282"/>
      <c r="AA98" s="282"/>
      <c r="AB98" s="282"/>
      <c r="AC98" s="283"/>
      <c r="AD98" s="285" t="s">
        <v>74</v>
      </c>
      <c r="AE98" s="286"/>
      <c r="AF98" s="281" t="str">
        <f>IF($A98&lt;&gt;9999,IF($C98=2,VLOOKUP($A98,中間シート!$D$187:$T$276,16,FALSE),VLOOKUP($A98,中間シート!$D$187:$T$276,11,FALSE)),"")</f>
        <v/>
      </c>
      <c r="AG98" s="282"/>
      <c r="AH98" s="282"/>
      <c r="AI98" s="282"/>
      <c r="AJ98" s="282"/>
      <c r="AK98" s="283"/>
    </row>
    <row r="99" spans="1:37" ht="16.5" customHeight="1" x14ac:dyDescent="0.15">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78" t="str">
        <f t="shared" si="0"/>
        <v/>
      </c>
      <c r="K99" s="278"/>
      <c r="L99" s="278"/>
      <c r="M99" s="278"/>
      <c r="N99" s="281" t="str">
        <f>IF($A99&lt;&gt;9999,IF($C99=2,VLOOKUP($A99,中間シート!$D$187:$T$276,14,FALSE),VLOOKUP($A99,中間シート!$D$187:$T$276,9,FALSE)),"")</f>
        <v/>
      </c>
      <c r="O99" s="282"/>
      <c r="P99" s="282"/>
      <c r="Q99" s="282"/>
      <c r="R99" s="282"/>
      <c r="S99" s="282"/>
      <c r="T99" s="283"/>
      <c r="U99" s="285" t="s">
        <v>74</v>
      </c>
      <c r="V99" s="286"/>
      <c r="W99" s="281" t="str">
        <f>IF($A99&lt;&gt;9999,IF($C99=2,VLOOKUP($A99,中間シート!$D$187:$T$276,15,FALSE),VLOOKUP($A99,中間シート!$D$187:$T$276,10,FALSE)),"")</f>
        <v/>
      </c>
      <c r="X99" s="282"/>
      <c r="Y99" s="282"/>
      <c r="Z99" s="282"/>
      <c r="AA99" s="282"/>
      <c r="AB99" s="282"/>
      <c r="AC99" s="283"/>
      <c r="AD99" s="285" t="s">
        <v>74</v>
      </c>
      <c r="AE99" s="286"/>
      <c r="AF99" s="281" t="str">
        <f>IF($A99&lt;&gt;9999,IF($C99=2,VLOOKUP($A99,中間シート!$D$187:$T$276,16,FALSE),VLOOKUP($A99,中間シート!$D$187:$T$276,11,FALSE)),"")</f>
        <v/>
      </c>
      <c r="AG99" s="282"/>
      <c r="AH99" s="282"/>
      <c r="AI99" s="282"/>
      <c r="AJ99" s="282"/>
      <c r="AK99" s="283"/>
    </row>
    <row r="100" spans="1:37" ht="16.5" customHeight="1" x14ac:dyDescent="0.15">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78" t="str">
        <f t="shared" si="0"/>
        <v/>
      </c>
      <c r="K100" s="278"/>
      <c r="L100" s="278"/>
      <c r="M100" s="278"/>
      <c r="N100" s="281" t="str">
        <f>IF($A100&lt;&gt;9999,IF($C100=2,VLOOKUP($A100,中間シート!$D$187:$T$276,14,FALSE),VLOOKUP($A100,中間シート!$D$187:$T$276,9,FALSE)),"")</f>
        <v/>
      </c>
      <c r="O100" s="282"/>
      <c r="P100" s="282"/>
      <c r="Q100" s="282"/>
      <c r="R100" s="282"/>
      <c r="S100" s="282"/>
      <c r="T100" s="283"/>
      <c r="U100" s="285" t="s">
        <v>74</v>
      </c>
      <c r="V100" s="286"/>
      <c r="W100" s="281" t="str">
        <f>IF($A100&lt;&gt;9999,IF($C100=2,VLOOKUP($A100,中間シート!$D$187:$T$276,15,FALSE),VLOOKUP($A100,中間シート!$D$187:$T$276,10,FALSE)),"")</f>
        <v/>
      </c>
      <c r="X100" s="282"/>
      <c r="Y100" s="282"/>
      <c r="Z100" s="282"/>
      <c r="AA100" s="282"/>
      <c r="AB100" s="282"/>
      <c r="AC100" s="283"/>
      <c r="AD100" s="285" t="s">
        <v>74</v>
      </c>
      <c r="AE100" s="286"/>
      <c r="AF100" s="281" t="str">
        <f>IF($A100&lt;&gt;9999,IF($C100=2,VLOOKUP($A100,中間シート!$D$187:$T$276,16,FALSE),VLOOKUP($A100,中間シート!$D$187:$T$276,11,FALSE)),"")</f>
        <v/>
      </c>
      <c r="AG100" s="282"/>
      <c r="AH100" s="282"/>
      <c r="AI100" s="282"/>
      <c r="AJ100" s="282"/>
      <c r="AK100" s="283"/>
    </row>
    <row r="101" spans="1:37" ht="16.5" customHeight="1" x14ac:dyDescent="0.15">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78" t="str">
        <f t="shared" si="0"/>
        <v/>
      </c>
      <c r="K101" s="278"/>
      <c r="L101" s="278"/>
      <c r="M101" s="278"/>
      <c r="N101" s="281" t="str">
        <f>IF($A101&lt;&gt;9999,IF($C101=2,VLOOKUP($A101,中間シート!$D$187:$T$276,14,FALSE),VLOOKUP($A101,中間シート!$D$187:$T$276,9,FALSE)),"")</f>
        <v/>
      </c>
      <c r="O101" s="282"/>
      <c r="P101" s="282"/>
      <c r="Q101" s="282"/>
      <c r="R101" s="282"/>
      <c r="S101" s="282"/>
      <c r="T101" s="283"/>
      <c r="U101" s="285" t="s">
        <v>74</v>
      </c>
      <c r="V101" s="286"/>
      <c r="W101" s="281" t="str">
        <f>IF($A101&lt;&gt;9999,IF($C101=2,VLOOKUP($A101,中間シート!$D$187:$T$276,15,FALSE),VLOOKUP($A101,中間シート!$D$187:$T$276,10,FALSE)),"")</f>
        <v/>
      </c>
      <c r="X101" s="282"/>
      <c r="Y101" s="282"/>
      <c r="Z101" s="282"/>
      <c r="AA101" s="282"/>
      <c r="AB101" s="282"/>
      <c r="AC101" s="283"/>
      <c r="AD101" s="285" t="s">
        <v>74</v>
      </c>
      <c r="AE101" s="286"/>
      <c r="AF101" s="281" t="str">
        <f>IF($A101&lt;&gt;9999,IF($C101=2,VLOOKUP($A101,中間シート!$D$187:$T$276,16,FALSE),VLOOKUP($A101,中間シート!$D$187:$T$276,11,FALSE)),"")</f>
        <v/>
      </c>
      <c r="AG101" s="282"/>
      <c r="AH101" s="282"/>
      <c r="AI101" s="282"/>
      <c r="AJ101" s="282"/>
      <c r="AK101" s="283"/>
    </row>
    <row r="102" spans="1:37" ht="16.5" customHeight="1" x14ac:dyDescent="0.15">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78" t="str">
        <f t="shared" si="0"/>
        <v/>
      </c>
      <c r="K102" s="278"/>
      <c r="L102" s="278"/>
      <c r="M102" s="278"/>
      <c r="N102" s="281" t="str">
        <f>IF($A102&lt;&gt;9999,IF($C102=2,VLOOKUP($A102,中間シート!$D$187:$T$276,14,FALSE),VLOOKUP($A102,中間シート!$D$187:$T$276,9,FALSE)),"")</f>
        <v/>
      </c>
      <c r="O102" s="282"/>
      <c r="P102" s="282"/>
      <c r="Q102" s="282"/>
      <c r="R102" s="282"/>
      <c r="S102" s="282"/>
      <c r="T102" s="283"/>
      <c r="U102" s="285" t="s">
        <v>74</v>
      </c>
      <c r="V102" s="286"/>
      <c r="W102" s="281" t="str">
        <f>IF($A102&lt;&gt;9999,IF($C102=2,VLOOKUP($A102,中間シート!$D$187:$T$276,15,FALSE),VLOOKUP($A102,中間シート!$D$187:$T$276,10,FALSE)),"")</f>
        <v/>
      </c>
      <c r="X102" s="282"/>
      <c r="Y102" s="282"/>
      <c r="Z102" s="282"/>
      <c r="AA102" s="282"/>
      <c r="AB102" s="282"/>
      <c r="AC102" s="283"/>
      <c r="AD102" s="285" t="s">
        <v>74</v>
      </c>
      <c r="AE102" s="286"/>
      <c r="AF102" s="281" t="str">
        <f>IF($A102&lt;&gt;9999,IF($C102=2,VLOOKUP($A102,中間シート!$D$187:$T$276,16,FALSE),VLOOKUP($A102,中間シート!$D$187:$T$276,11,FALSE)),"")</f>
        <v/>
      </c>
      <c r="AG102" s="282"/>
      <c r="AH102" s="282"/>
      <c r="AI102" s="282"/>
      <c r="AJ102" s="282"/>
      <c r="AK102" s="283"/>
    </row>
    <row r="103" spans="1:37" ht="16.5" customHeight="1" x14ac:dyDescent="0.15">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78" t="str">
        <f t="shared" si="0"/>
        <v/>
      </c>
      <c r="K103" s="278"/>
      <c r="L103" s="278"/>
      <c r="M103" s="278"/>
      <c r="N103" s="281" t="str">
        <f>IF($A103&lt;&gt;9999,IF($C103=2,VLOOKUP($A103,中間シート!$D$187:$T$276,14,FALSE),VLOOKUP($A103,中間シート!$D$187:$T$276,9,FALSE)),"")</f>
        <v/>
      </c>
      <c r="O103" s="282"/>
      <c r="P103" s="282"/>
      <c r="Q103" s="282"/>
      <c r="R103" s="282"/>
      <c r="S103" s="282"/>
      <c r="T103" s="283"/>
      <c r="U103" s="285" t="s">
        <v>74</v>
      </c>
      <c r="V103" s="286"/>
      <c r="W103" s="281" t="str">
        <f>IF($A103&lt;&gt;9999,IF($C103=2,VLOOKUP($A103,中間シート!$D$187:$T$276,15,FALSE),VLOOKUP($A103,中間シート!$D$187:$T$276,10,FALSE)),"")</f>
        <v/>
      </c>
      <c r="X103" s="282"/>
      <c r="Y103" s="282"/>
      <c r="Z103" s="282"/>
      <c r="AA103" s="282"/>
      <c r="AB103" s="282"/>
      <c r="AC103" s="283"/>
      <c r="AD103" s="285" t="s">
        <v>74</v>
      </c>
      <c r="AE103" s="286"/>
      <c r="AF103" s="281" t="str">
        <f>IF($A103&lt;&gt;9999,IF($C103=2,VLOOKUP($A103,中間シート!$D$187:$T$276,16,FALSE),VLOOKUP($A103,中間シート!$D$187:$T$276,11,FALSE)),"")</f>
        <v/>
      </c>
      <c r="AG103" s="282"/>
      <c r="AH103" s="282"/>
      <c r="AI103" s="282"/>
      <c r="AJ103" s="282"/>
      <c r="AK103" s="283"/>
    </row>
    <row r="104" spans="1:37" ht="16.5" customHeight="1" x14ac:dyDescent="0.15">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78" t="str">
        <f t="shared" si="0"/>
        <v/>
      </c>
      <c r="K104" s="278"/>
      <c r="L104" s="278"/>
      <c r="M104" s="278"/>
      <c r="N104" s="281" t="str">
        <f>IF($A104&lt;&gt;9999,IF($C104=2,VLOOKUP($A104,中間シート!$D$187:$T$276,14,FALSE),VLOOKUP($A104,中間シート!$D$187:$T$276,9,FALSE)),"")</f>
        <v/>
      </c>
      <c r="O104" s="282"/>
      <c r="P104" s="282"/>
      <c r="Q104" s="282"/>
      <c r="R104" s="282"/>
      <c r="S104" s="282"/>
      <c r="T104" s="283"/>
      <c r="U104" s="285" t="s">
        <v>74</v>
      </c>
      <c r="V104" s="286"/>
      <c r="W104" s="281" t="str">
        <f>IF($A104&lt;&gt;9999,IF($C104=2,VLOOKUP($A104,中間シート!$D$187:$T$276,15,FALSE),VLOOKUP($A104,中間シート!$D$187:$T$276,10,FALSE)),"")</f>
        <v/>
      </c>
      <c r="X104" s="282"/>
      <c r="Y104" s="282"/>
      <c r="Z104" s="282"/>
      <c r="AA104" s="282"/>
      <c r="AB104" s="282"/>
      <c r="AC104" s="283"/>
      <c r="AD104" s="285" t="s">
        <v>74</v>
      </c>
      <c r="AE104" s="286"/>
      <c r="AF104" s="281" t="str">
        <f>IF($A104&lt;&gt;9999,IF($C104=2,VLOOKUP($A104,中間シート!$D$187:$T$276,16,FALSE),VLOOKUP($A104,中間シート!$D$187:$T$276,11,FALSE)),"")</f>
        <v/>
      </c>
      <c r="AG104" s="282"/>
      <c r="AH104" s="282"/>
      <c r="AI104" s="282"/>
      <c r="AJ104" s="282"/>
      <c r="AK104" s="283"/>
    </row>
    <row r="105" spans="1:37" ht="16.5" customHeight="1" x14ac:dyDescent="0.15">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78" t="str">
        <f t="shared" si="0"/>
        <v/>
      </c>
      <c r="K105" s="278"/>
      <c r="L105" s="278"/>
      <c r="M105" s="278"/>
      <c r="N105" s="281" t="str">
        <f>IF($A105&lt;&gt;9999,IF($C105=2,VLOOKUP($A105,中間シート!$D$187:$T$276,14,FALSE),VLOOKUP($A105,中間シート!$D$187:$T$276,9,FALSE)),"")</f>
        <v/>
      </c>
      <c r="O105" s="282"/>
      <c r="P105" s="282"/>
      <c r="Q105" s="282"/>
      <c r="R105" s="282"/>
      <c r="S105" s="282"/>
      <c r="T105" s="283"/>
      <c r="U105" s="285" t="s">
        <v>74</v>
      </c>
      <c r="V105" s="286"/>
      <c r="W105" s="281" t="str">
        <f>IF($A105&lt;&gt;9999,IF($C105=2,VLOOKUP($A105,中間シート!$D$187:$T$276,15,FALSE),VLOOKUP($A105,中間シート!$D$187:$T$276,10,FALSE)),"")</f>
        <v/>
      </c>
      <c r="X105" s="282"/>
      <c r="Y105" s="282"/>
      <c r="Z105" s="282"/>
      <c r="AA105" s="282"/>
      <c r="AB105" s="282"/>
      <c r="AC105" s="283"/>
      <c r="AD105" s="285" t="s">
        <v>74</v>
      </c>
      <c r="AE105" s="286"/>
      <c r="AF105" s="281" t="str">
        <f>IF($A105&lt;&gt;9999,IF($C105=2,VLOOKUP($A105,中間シート!$D$187:$T$276,16,FALSE),VLOOKUP($A105,中間シート!$D$187:$T$276,11,FALSE)),"")</f>
        <v/>
      </c>
      <c r="AG105" s="282"/>
      <c r="AH105" s="282"/>
      <c r="AI105" s="282"/>
      <c r="AJ105" s="282"/>
      <c r="AK105" s="283"/>
    </row>
    <row r="106" spans="1:37" ht="16.5" customHeight="1" x14ac:dyDescent="0.15">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78" t="str">
        <f t="shared" si="0"/>
        <v/>
      </c>
      <c r="K106" s="278"/>
      <c r="L106" s="278"/>
      <c r="M106" s="278"/>
      <c r="N106" s="281" t="str">
        <f>IF($A106&lt;&gt;9999,IF($C106=2,VLOOKUP($A106,中間シート!$D$187:$T$276,14,FALSE),VLOOKUP($A106,中間シート!$D$187:$T$276,9,FALSE)),"")</f>
        <v/>
      </c>
      <c r="O106" s="282"/>
      <c r="P106" s="282"/>
      <c r="Q106" s="282"/>
      <c r="R106" s="282"/>
      <c r="S106" s="282"/>
      <c r="T106" s="283"/>
      <c r="U106" s="285" t="s">
        <v>74</v>
      </c>
      <c r="V106" s="286"/>
      <c r="W106" s="281" t="str">
        <f>IF($A106&lt;&gt;9999,IF($C106=2,VLOOKUP($A106,中間シート!$D$187:$T$276,15,FALSE),VLOOKUP($A106,中間シート!$D$187:$T$276,10,FALSE)),"")</f>
        <v/>
      </c>
      <c r="X106" s="282"/>
      <c r="Y106" s="282"/>
      <c r="Z106" s="282"/>
      <c r="AA106" s="282"/>
      <c r="AB106" s="282"/>
      <c r="AC106" s="283"/>
      <c r="AD106" s="285" t="s">
        <v>74</v>
      </c>
      <c r="AE106" s="286"/>
      <c r="AF106" s="281" t="str">
        <f>IF($A106&lt;&gt;9999,IF($C106=2,VLOOKUP($A106,中間シート!$D$187:$T$276,16,FALSE),VLOOKUP($A106,中間シート!$D$187:$T$276,11,FALSE)),"")</f>
        <v/>
      </c>
      <c r="AG106" s="282"/>
      <c r="AH106" s="282"/>
      <c r="AI106" s="282"/>
      <c r="AJ106" s="282"/>
      <c r="AK106" s="283"/>
    </row>
    <row r="107" spans="1:37" ht="16.5" customHeight="1" x14ac:dyDescent="0.15">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78" t="str">
        <f t="shared" si="0"/>
        <v/>
      </c>
      <c r="K107" s="278"/>
      <c r="L107" s="278"/>
      <c r="M107" s="278"/>
      <c r="N107" s="281" t="str">
        <f>IF($A107&lt;&gt;9999,IF($C107=2,VLOOKUP($A107,中間シート!$D$187:$T$276,14,FALSE),VLOOKUP($A107,中間シート!$D$187:$T$276,9,FALSE)),"")</f>
        <v/>
      </c>
      <c r="O107" s="282"/>
      <c r="P107" s="282"/>
      <c r="Q107" s="282"/>
      <c r="R107" s="282"/>
      <c r="S107" s="282"/>
      <c r="T107" s="283"/>
      <c r="U107" s="285" t="s">
        <v>74</v>
      </c>
      <c r="V107" s="286"/>
      <c r="W107" s="281" t="str">
        <f>IF($A107&lt;&gt;9999,IF($C107=2,VLOOKUP($A107,中間シート!$D$187:$T$276,15,FALSE),VLOOKUP($A107,中間シート!$D$187:$T$276,10,FALSE)),"")</f>
        <v/>
      </c>
      <c r="X107" s="282"/>
      <c r="Y107" s="282"/>
      <c r="Z107" s="282"/>
      <c r="AA107" s="282"/>
      <c r="AB107" s="282"/>
      <c r="AC107" s="283"/>
      <c r="AD107" s="285" t="s">
        <v>74</v>
      </c>
      <c r="AE107" s="286"/>
      <c r="AF107" s="281" t="str">
        <f>IF($A107&lt;&gt;9999,IF($C107=2,VLOOKUP($A107,中間シート!$D$187:$T$276,16,FALSE),VLOOKUP($A107,中間シート!$D$187:$T$276,11,FALSE)),"")</f>
        <v/>
      </c>
      <c r="AG107" s="282"/>
      <c r="AH107" s="282"/>
      <c r="AI107" s="282"/>
      <c r="AJ107" s="282"/>
      <c r="AK107" s="283"/>
    </row>
    <row r="108" spans="1:37" ht="16.5" customHeight="1" x14ac:dyDescent="0.15">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78" t="str">
        <f t="shared" si="0"/>
        <v/>
      </c>
      <c r="K108" s="278"/>
      <c r="L108" s="278"/>
      <c r="M108" s="278"/>
      <c r="N108" s="281" t="str">
        <f>IF($A108&lt;&gt;9999,IF($C108=2,VLOOKUP($A108,中間シート!$D$187:$T$276,14,FALSE),VLOOKUP($A108,中間シート!$D$187:$T$276,9,FALSE)),"")</f>
        <v/>
      </c>
      <c r="O108" s="282"/>
      <c r="P108" s="282"/>
      <c r="Q108" s="282"/>
      <c r="R108" s="282"/>
      <c r="S108" s="282"/>
      <c r="T108" s="283"/>
      <c r="U108" s="285" t="s">
        <v>74</v>
      </c>
      <c r="V108" s="286"/>
      <c r="W108" s="281" t="str">
        <f>IF($A108&lt;&gt;9999,IF($C108=2,VLOOKUP($A108,中間シート!$D$187:$T$276,15,FALSE),VLOOKUP($A108,中間シート!$D$187:$T$276,10,FALSE)),"")</f>
        <v/>
      </c>
      <c r="X108" s="282"/>
      <c r="Y108" s="282"/>
      <c r="Z108" s="282"/>
      <c r="AA108" s="282"/>
      <c r="AB108" s="282"/>
      <c r="AC108" s="283"/>
      <c r="AD108" s="285" t="s">
        <v>74</v>
      </c>
      <c r="AE108" s="286"/>
      <c r="AF108" s="281" t="str">
        <f>IF($A108&lt;&gt;9999,IF($C108=2,VLOOKUP($A108,中間シート!$D$187:$T$276,16,FALSE),VLOOKUP($A108,中間シート!$D$187:$T$276,11,FALSE)),"")</f>
        <v/>
      </c>
      <c r="AG108" s="282"/>
      <c r="AH108" s="282"/>
      <c r="AI108" s="282"/>
      <c r="AJ108" s="282"/>
      <c r="AK108" s="283"/>
    </row>
    <row r="109" spans="1:37" ht="16.5" customHeight="1" x14ac:dyDescent="0.15">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78" t="str">
        <f t="shared" si="0"/>
        <v/>
      </c>
      <c r="K109" s="278"/>
      <c r="L109" s="278"/>
      <c r="M109" s="278"/>
      <c r="N109" s="281" t="str">
        <f>IF($A109&lt;&gt;9999,IF($C109=2,VLOOKUP($A109,中間シート!$D$187:$T$276,14,FALSE),VLOOKUP($A109,中間シート!$D$187:$T$276,9,FALSE)),"")</f>
        <v/>
      </c>
      <c r="O109" s="282"/>
      <c r="P109" s="282"/>
      <c r="Q109" s="282"/>
      <c r="R109" s="282"/>
      <c r="S109" s="282"/>
      <c r="T109" s="283"/>
      <c r="U109" s="285" t="s">
        <v>74</v>
      </c>
      <c r="V109" s="286"/>
      <c r="W109" s="281" t="str">
        <f>IF($A109&lt;&gt;9999,IF($C109=2,VLOOKUP($A109,中間シート!$D$187:$T$276,15,FALSE),VLOOKUP($A109,中間シート!$D$187:$T$276,10,FALSE)),"")</f>
        <v/>
      </c>
      <c r="X109" s="282"/>
      <c r="Y109" s="282"/>
      <c r="Z109" s="282"/>
      <c r="AA109" s="282"/>
      <c r="AB109" s="282"/>
      <c r="AC109" s="283"/>
      <c r="AD109" s="285" t="s">
        <v>74</v>
      </c>
      <c r="AE109" s="286"/>
      <c r="AF109" s="281" t="str">
        <f>IF($A109&lt;&gt;9999,IF($C109=2,VLOOKUP($A109,中間シート!$D$187:$T$276,16,FALSE),VLOOKUP($A109,中間シート!$D$187:$T$276,11,FALSE)),"")</f>
        <v/>
      </c>
      <c r="AG109" s="282"/>
      <c r="AH109" s="282"/>
      <c r="AI109" s="282"/>
      <c r="AJ109" s="282"/>
      <c r="AK109" s="283"/>
    </row>
    <row r="110" spans="1:37" ht="16.5" customHeight="1" x14ac:dyDescent="0.15">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78" t="str">
        <f t="shared" si="0"/>
        <v/>
      </c>
      <c r="K110" s="278"/>
      <c r="L110" s="278"/>
      <c r="M110" s="278"/>
      <c r="N110" s="281" t="str">
        <f>IF($A110&lt;&gt;9999,IF($C110=2,VLOOKUP($A110,中間シート!$D$187:$T$276,14,FALSE),VLOOKUP($A110,中間シート!$D$187:$T$276,9,FALSE)),"")</f>
        <v/>
      </c>
      <c r="O110" s="282"/>
      <c r="P110" s="282"/>
      <c r="Q110" s="282"/>
      <c r="R110" s="282"/>
      <c r="S110" s="282"/>
      <c r="T110" s="283"/>
      <c r="U110" s="285" t="s">
        <v>74</v>
      </c>
      <c r="V110" s="286"/>
      <c r="W110" s="281" t="str">
        <f>IF($A110&lt;&gt;9999,IF($C110=2,VLOOKUP($A110,中間シート!$D$187:$T$276,15,FALSE),VLOOKUP($A110,中間シート!$D$187:$T$276,10,FALSE)),"")</f>
        <v/>
      </c>
      <c r="X110" s="282"/>
      <c r="Y110" s="282"/>
      <c r="Z110" s="282"/>
      <c r="AA110" s="282"/>
      <c r="AB110" s="282"/>
      <c r="AC110" s="283"/>
      <c r="AD110" s="285" t="s">
        <v>74</v>
      </c>
      <c r="AE110" s="286"/>
      <c r="AF110" s="281" t="str">
        <f>IF($A110&lt;&gt;9999,IF($C110=2,VLOOKUP($A110,中間シート!$D$187:$T$276,16,FALSE),VLOOKUP($A110,中間シート!$D$187:$T$276,11,FALSE)),"")</f>
        <v/>
      </c>
      <c r="AG110" s="282"/>
      <c r="AH110" s="282"/>
      <c r="AI110" s="282"/>
      <c r="AJ110" s="282"/>
      <c r="AK110" s="283"/>
    </row>
    <row r="111" spans="1:37" ht="16.5" customHeight="1" x14ac:dyDescent="0.15">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78" t="str">
        <f t="shared" si="0"/>
        <v/>
      </c>
      <c r="K111" s="278"/>
      <c r="L111" s="278"/>
      <c r="M111" s="278"/>
      <c r="N111" s="281" t="str">
        <f>IF($A111&lt;&gt;9999,IF($C111=2,VLOOKUP($A111,中間シート!$D$187:$T$276,14,FALSE),VLOOKUP($A111,中間シート!$D$187:$T$276,9,FALSE)),"")</f>
        <v/>
      </c>
      <c r="O111" s="282"/>
      <c r="P111" s="282"/>
      <c r="Q111" s="282"/>
      <c r="R111" s="282"/>
      <c r="S111" s="282"/>
      <c r="T111" s="283"/>
      <c r="U111" s="285" t="s">
        <v>74</v>
      </c>
      <c r="V111" s="286"/>
      <c r="W111" s="281" t="str">
        <f>IF($A111&lt;&gt;9999,IF($C111=2,VLOOKUP($A111,中間シート!$D$187:$T$276,15,FALSE),VLOOKUP($A111,中間シート!$D$187:$T$276,10,FALSE)),"")</f>
        <v/>
      </c>
      <c r="X111" s="282"/>
      <c r="Y111" s="282"/>
      <c r="Z111" s="282"/>
      <c r="AA111" s="282"/>
      <c r="AB111" s="282"/>
      <c r="AC111" s="283"/>
      <c r="AD111" s="285" t="s">
        <v>74</v>
      </c>
      <c r="AE111" s="286"/>
      <c r="AF111" s="281" t="str">
        <f>IF($A111&lt;&gt;9999,IF($C111=2,VLOOKUP($A111,中間シート!$D$187:$T$276,16,FALSE),VLOOKUP($A111,中間シート!$D$187:$T$276,11,FALSE)),"")</f>
        <v/>
      </c>
      <c r="AG111" s="282"/>
      <c r="AH111" s="282"/>
      <c r="AI111" s="282"/>
      <c r="AJ111" s="282"/>
      <c r="AK111" s="283"/>
    </row>
    <row r="112" spans="1:37" ht="16.5" customHeight="1" x14ac:dyDescent="0.15">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78" t="str">
        <f t="shared" si="0"/>
        <v/>
      </c>
      <c r="K112" s="278"/>
      <c r="L112" s="278"/>
      <c r="M112" s="278"/>
      <c r="N112" s="281" t="str">
        <f>IF($A112&lt;&gt;9999,IF($C112=2,VLOOKUP($A112,中間シート!$D$187:$T$276,14,FALSE),VLOOKUP($A112,中間シート!$D$187:$T$276,9,FALSE)),"")</f>
        <v/>
      </c>
      <c r="O112" s="282"/>
      <c r="P112" s="282"/>
      <c r="Q112" s="282"/>
      <c r="R112" s="282"/>
      <c r="S112" s="282"/>
      <c r="T112" s="283"/>
      <c r="U112" s="285" t="s">
        <v>74</v>
      </c>
      <c r="V112" s="286"/>
      <c r="W112" s="281" t="str">
        <f>IF($A112&lt;&gt;9999,IF($C112=2,VLOOKUP($A112,中間シート!$D$187:$T$276,15,FALSE),VLOOKUP($A112,中間シート!$D$187:$T$276,10,FALSE)),"")</f>
        <v/>
      </c>
      <c r="X112" s="282"/>
      <c r="Y112" s="282"/>
      <c r="Z112" s="282"/>
      <c r="AA112" s="282"/>
      <c r="AB112" s="282"/>
      <c r="AC112" s="283"/>
      <c r="AD112" s="285" t="s">
        <v>74</v>
      </c>
      <c r="AE112" s="286"/>
      <c r="AF112" s="281" t="str">
        <f>IF($A112&lt;&gt;9999,IF($C112=2,VLOOKUP($A112,中間シート!$D$187:$T$276,16,FALSE),VLOOKUP($A112,中間シート!$D$187:$T$276,11,FALSE)),"")</f>
        <v/>
      </c>
      <c r="AG112" s="282"/>
      <c r="AH112" s="282"/>
      <c r="AI112" s="282"/>
      <c r="AJ112" s="282"/>
      <c r="AK112" s="283"/>
    </row>
    <row r="113" spans="1:37" ht="16.5" customHeight="1" x14ac:dyDescent="0.15">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78" t="str">
        <f t="shared" si="0"/>
        <v/>
      </c>
      <c r="K113" s="278"/>
      <c r="L113" s="278"/>
      <c r="M113" s="278"/>
      <c r="N113" s="281" t="str">
        <f>IF($A113&lt;&gt;9999,IF($C113=2,VLOOKUP($A113,中間シート!$D$187:$T$276,14,FALSE),VLOOKUP($A113,中間シート!$D$187:$T$276,9,FALSE)),"")</f>
        <v/>
      </c>
      <c r="O113" s="282"/>
      <c r="P113" s="282"/>
      <c r="Q113" s="282"/>
      <c r="R113" s="282"/>
      <c r="S113" s="282"/>
      <c r="T113" s="283"/>
      <c r="U113" s="285" t="s">
        <v>74</v>
      </c>
      <c r="V113" s="286"/>
      <c r="W113" s="281" t="str">
        <f>IF($A113&lt;&gt;9999,IF($C113=2,VLOOKUP($A113,中間シート!$D$187:$T$276,15,FALSE),VLOOKUP($A113,中間シート!$D$187:$T$276,10,FALSE)),"")</f>
        <v/>
      </c>
      <c r="X113" s="282"/>
      <c r="Y113" s="282"/>
      <c r="Z113" s="282"/>
      <c r="AA113" s="282"/>
      <c r="AB113" s="282"/>
      <c r="AC113" s="283"/>
      <c r="AD113" s="285" t="s">
        <v>74</v>
      </c>
      <c r="AE113" s="286"/>
      <c r="AF113" s="281" t="str">
        <f>IF($A113&lt;&gt;9999,IF($C113=2,VLOOKUP($A113,中間シート!$D$187:$T$276,16,FALSE),VLOOKUP($A113,中間シート!$D$187:$T$276,11,FALSE)),"")</f>
        <v/>
      </c>
      <c r="AG113" s="282"/>
      <c r="AH113" s="282"/>
      <c r="AI113" s="282"/>
      <c r="AJ113" s="282"/>
      <c r="AK113" s="283"/>
    </row>
    <row r="114" spans="1:37" ht="16.5" customHeight="1" x14ac:dyDescent="0.15">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78" t="str">
        <f t="shared" ref="J114:J136" si="1">IF(B114="事業場99","",B114)</f>
        <v/>
      </c>
      <c r="K114" s="278"/>
      <c r="L114" s="278"/>
      <c r="M114" s="278"/>
      <c r="N114" s="281" t="str">
        <f>IF($A114&lt;&gt;9999,IF($C114=2,VLOOKUP($A114,中間シート!$D$187:$T$276,14,FALSE),VLOOKUP($A114,中間シート!$D$187:$T$276,9,FALSE)),"")</f>
        <v/>
      </c>
      <c r="O114" s="282"/>
      <c r="P114" s="282"/>
      <c r="Q114" s="282"/>
      <c r="R114" s="282"/>
      <c r="S114" s="282"/>
      <c r="T114" s="283"/>
      <c r="U114" s="285" t="s">
        <v>74</v>
      </c>
      <c r="V114" s="286"/>
      <c r="W114" s="281" t="str">
        <f>IF($A114&lt;&gt;9999,IF($C114=2,VLOOKUP($A114,中間シート!$D$187:$T$276,15,FALSE),VLOOKUP($A114,中間シート!$D$187:$T$276,10,FALSE)),"")</f>
        <v/>
      </c>
      <c r="X114" s="282"/>
      <c r="Y114" s="282"/>
      <c r="Z114" s="282"/>
      <c r="AA114" s="282"/>
      <c r="AB114" s="282"/>
      <c r="AC114" s="283"/>
      <c r="AD114" s="285" t="s">
        <v>74</v>
      </c>
      <c r="AE114" s="286"/>
      <c r="AF114" s="281" t="str">
        <f>IF($A114&lt;&gt;9999,IF($C114=2,VLOOKUP($A114,中間シート!$D$187:$T$276,16,FALSE),VLOOKUP($A114,中間シート!$D$187:$T$276,11,FALSE)),"")</f>
        <v/>
      </c>
      <c r="AG114" s="282"/>
      <c r="AH114" s="282"/>
      <c r="AI114" s="282"/>
      <c r="AJ114" s="282"/>
      <c r="AK114" s="283"/>
    </row>
    <row r="115" spans="1:37" ht="16.5" customHeight="1" x14ac:dyDescent="0.15">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78" t="str">
        <f t="shared" si="1"/>
        <v/>
      </c>
      <c r="K115" s="278"/>
      <c r="L115" s="278"/>
      <c r="M115" s="278"/>
      <c r="N115" s="281" t="str">
        <f>IF($A115&lt;&gt;9999,IF($C115=2,VLOOKUP($A115,中間シート!$D$187:$T$276,14,FALSE),VLOOKUP($A115,中間シート!$D$187:$T$276,9,FALSE)),"")</f>
        <v/>
      </c>
      <c r="O115" s="282"/>
      <c r="P115" s="282"/>
      <c r="Q115" s="282"/>
      <c r="R115" s="282"/>
      <c r="S115" s="282"/>
      <c r="T115" s="283"/>
      <c r="U115" s="285" t="s">
        <v>74</v>
      </c>
      <c r="V115" s="286"/>
      <c r="W115" s="281" t="str">
        <f>IF($A115&lt;&gt;9999,IF($C115=2,VLOOKUP($A115,中間シート!$D$187:$T$276,15,FALSE),VLOOKUP($A115,中間シート!$D$187:$T$276,10,FALSE)),"")</f>
        <v/>
      </c>
      <c r="X115" s="282"/>
      <c r="Y115" s="282"/>
      <c r="Z115" s="282"/>
      <c r="AA115" s="282"/>
      <c r="AB115" s="282"/>
      <c r="AC115" s="283"/>
      <c r="AD115" s="285" t="s">
        <v>74</v>
      </c>
      <c r="AE115" s="286"/>
      <c r="AF115" s="281" t="str">
        <f>IF($A115&lt;&gt;9999,IF($C115=2,VLOOKUP($A115,中間シート!$D$187:$T$276,16,FALSE),VLOOKUP($A115,中間シート!$D$187:$T$276,11,FALSE)),"")</f>
        <v/>
      </c>
      <c r="AG115" s="282"/>
      <c r="AH115" s="282"/>
      <c r="AI115" s="282"/>
      <c r="AJ115" s="282"/>
      <c r="AK115" s="283"/>
    </row>
    <row r="116" spans="1:37" ht="16.5" customHeight="1" x14ac:dyDescent="0.15">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78" t="str">
        <f t="shared" si="1"/>
        <v/>
      </c>
      <c r="K116" s="278"/>
      <c r="L116" s="278"/>
      <c r="M116" s="278"/>
      <c r="N116" s="281" t="str">
        <f>IF($A116&lt;&gt;9999,IF($C116=2,VLOOKUP($A116,中間シート!$D$187:$T$276,14,FALSE),VLOOKUP($A116,中間シート!$D$187:$T$276,9,FALSE)),"")</f>
        <v/>
      </c>
      <c r="O116" s="282"/>
      <c r="P116" s="282"/>
      <c r="Q116" s="282"/>
      <c r="R116" s="282"/>
      <c r="S116" s="282"/>
      <c r="T116" s="283"/>
      <c r="U116" s="285" t="s">
        <v>74</v>
      </c>
      <c r="V116" s="286"/>
      <c r="W116" s="281" t="str">
        <f>IF($A116&lt;&gt;9999,IF($C116=2,VLOOKUP($A116,中間シート!$D$187:$T$276,15,FALSE),VLOOKUP($A116,中間シート!$D$187:$T$276,10,FALSE)),"")</f>
        <v/>
      </c>
      <c r="X116" s="282"/>
      <c r="Y116" s="282"/>
      <c r="Z116" s="282"/>
      <c r="AA116" s="282"/>
      <c r="AB116" s="282"/>
      <c r="AC116" s="283"/>
      <c r="AD116" s="285" t="s">
        <v>74</v>
      </c>
      <c r="AE116" s="286"/>
      <c r="AF116" s="281" t="str">
        <f>IF($A116&lt;&gt;9999,IF($C116=2,VLOOKUP($A116,中間シート!$D$187:$T$276,16,FALSE),VLOOKUP($A116,中間シート!$D$187:$T$276,11,FALSE)),"")</f>
        <v/>
      </c>
      <c r="AG116" s="282"/>
      <c r="AH116" s="282"/>
      <c r="AI116" s="282"/>
      <c r="AJ116" s="282"/>
      <c r="AK116" s="283"/>
    </row>
    <row r="117" spans="1:37" ht="16.5" customHeight="1" x14ac:dyDescent="0.15">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78" t="str">
        <f t="shared" si="1"/>
        <v/>
      </c>
      <c r="K117" s="278"/>
      <c r="L117" s="278"/>
      <c r="M117" s="278"/>
      <c r="N117" s="281" t="str">
        <f>IF($A117&lt;&gt;9999,IF($C117=2,VLOOKUP($A117,中間シート!$D$187:$T$276,14,FALSE),VLOOKUP($A117,中間シート!$D$187:$T$276,9,FALSE)),"")</f>
        <v/>
      </c>
      <c r="O117" s="282"/>
      <c r="P117" s="282"/>
      <c r="Q117" s="282"/>
      <c r="R117" s="282"/>
      <c r="S117" s="282"/>
      <c r="T117" s="283"/>
      <c r="U117" s="285" t="s">
        <v>74</v>
      </c>
      <c r="V117" s="286"/>
      <c r="W117" s="281" t="str">
        <f>IF($A117&lt;&gt;9999,IF($C117=2,VLOOKUP($A117,中間シート!$D$187:$T$276,15,FALSE),VLOOKUP($A117,中間シート!$D$187:$T$276,10,FALSE)),"")</f>
        <v/>
      </c>
      <c r="X117" s="282"/>
      <c r="Y117" s="282"/>
      <c r="Z117" s="282"/>
      <c r="AA117" s="282"/>
      <c r="AB117" s="282"/>
      <c r="AC117" s="283"/>
      <c r="AD117" s="285" t="s">
        <v>74</v>
      </c>
      <c r="AE117" s="286"/>
      <c r="AF117" s="281" t="str">
        <f>IF($A117&lt;&gt;9999,IF($C117=2,VLOOKUP($A117,中間シート!$D$187:$T$276,16,FALSE),VLOOKUP($A117,中間シート!$D$187:$T$276,11,FALSE)),"")</f>
        <v/>
      </c>
      <c r="AG117" s="282"/>
      <c r="AH117" s="282"/>
      <c r="AI117" s="282"/>
      <c r="AJ117" s="282"/>
      <c r="AK117" s="283"/>
    </row>
    <row r="118" spans="1:37" ht="16.5" customHeight="1" x14ac:dyDescent="0.15">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78" t="str">
        <f t="shared" si="1"/>
        <v/>
      </c>
      <c r="K118" s="278"/>
      <c r="L118" s="278"/>
      <c r="M118" s="278"/>
      <c r="N118" s="281" t="str">
        <f>IF($A118&lt;&gt;9999,IF($C118=2,VLOOKUP($A118,中間シート!$D$187:$T$276,14,FALSE),VLOOKUP($A118,中間シート!$D$187:$T$276,9,FALSE)),"")</f>
        <v/>
      </c>
      <c r="O118" s="282"/>
      <c r="P118" s="282"/>
      <c r="Q118" s="282"/>
      <c r="R118" s="282"/>
      <c r="S118" s="282"/>
      <c r="T118" s="283"/>
      <c r="U118" s="285" t="s">
        <v>74</v>
      </c>
      <c r="V118" s="286"/>
      <c r="W118" s="281" t="str">
        <f>IF($A118&lt;&gt;9999,IF($C118=2,VLOOKUP($A118,中間シート!$D$187:$T$276,15,FALSE),VLOOKUP($A118,中間シート!$D$187:$T$276,10,FALSE)),"")</f>
        <v/>
      </c>
      <c r="X118" s="282"/>
      <c r="Y118" s="282"/>
      <c r="Z118" s="282"/>
      <c r="AA118" s="282"/>
      <c r="AB118" s="282"/>
      <c r="AC118" s="283"/>
      <c r="AD118" s="285" t="s">
        <v>74</v>
      </c>
      <c r="AE118" s="286"/>
      <c r="AF118" s="281" t="str">
        <f>IF($A118&lt;&gt;9999,IF($C118=2,VLOOKUP($A118,中間シート!$D$187:$T$276,16,FALSE),VLOOKUP($A118,中間シート!$D$187:$T$276,11,FALSE)),"")</f>
        <v/>
      </c>
      <c r="AG118" s="282"/>
      <c r="AH118" s="282"/>
      <c r="AI118" s="282"/>
      <c r="AJ118" s="282"/>
      <c r="AK118" s="283"/>
    </row>
    <row r="119" spans="1:37" ht="16.5" customHeight="1" x14ac:dyDescent="0.15">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78" t="str">
        <f t="shared" si="1"/>
        <v/>
      </c>
      <c r="K119" s="278"/>
      <c r="L119" s="278"/>
      <c r="M119" s="278"/>
      <c r="N119" s="281" t="str">
        <f>IF($A119&lt;&gt;9999,IF($C119=2,VLOOKUP($A119,中間シート!$D$187:$T$276,14,FALSE),VLOOKUP($A119,中間シート!$D$187:$T$276,9,FALSE)),"")</f>
        <v/>
      </c>
      <c r="O119" s="282"/>
      <c r="P119" s="282"/>
      <c r="Q119" s="282"/>
      <c r="R119" s="282"/>
      <c r="S119" s="282"/>
      <c r="T119" s="283"/>
      <c r="U119" s="285" t="s">
        <v>74</v>
      </c>
      <c r="V119" s="286"/>
      <c r="W119" s="281" t="str">
        <f>IF($A119&lt;&gt;9999,IF($C119=2,VLOOKUP($A119,中間シート!$D$187:$T$276,15,FALSE),VLOOKUP($A119,中間シート!$D$187:$T$276,10,FALSE)),"")</f>
        <v/>
      </c>
      <c r="X119" s="282"/>
      <c r="Y119" s="282"/>
      <c r="Z119" s="282"/>
      <c r="AA119" s="282"/>
      <c r="AB119" s="282"/>
      <c r="AC119" s="283"/>
      <c r="AD119" s="285" t="s">
        <v>74</v>
      </c>
      <c r="AE119" s="286"/>
      <c r="AF119" s="281" t="str">
        <f>IF($A119&lt;&gt;9999,IF($C119=2,VLOOKUP($A119,中間シート!$D$187:$T$276,16,FALSE),VLOOKUP($A119,中間シート!$D$187:$T$276,11,FALSE)),"")</f>
        <v/>
      </c>
      <c r="AG119" s="282"/>
      <c r="AH119" s="282"/>
      <c r="AI119" s="282"/>
      <c r="AJ119" s="282"/>
      <c r="AK119" s="283"/>
    </row>
    <row r="120" spans="1:37" ht="16.5" customHeight="1" x14ac:dyDescent="0.15">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78" t="str">
        <f t="shared" si="1"/>
        <v/>
      </c>
      <c r="K120" s="278"/>
      <c r="L120" s="278"/>
      <c r="M120" s="278"/>
      <c r="N120" s="281" t="str">
        <f>IF($A120&lt;&gt;9999,IF($C120=2,VLOOKUP($A120,中間シート!$D$187:$T$276,14,FALSE),VLOOKUP($A120,中間シート!$D$187:$T$276,9,FALSE)),"")</f>
        <v/>
      </c>
      <c r="O120" s="282"/>
      <c r="P120" s="282"/>
      <c r="Q120" s="282"/>
      <c r="R120" s="282"/>
      <c r="S120" s="282"/>
      <c r="T120" s="283"/>
      <c r="U120" s="285" t="s">
        <v>74</v>
      </c>
      <c r="V120" s="286"/>
      <c r="W120" s="281" t="str">
        <f>IF($A120&lt;&gt;9999,IF($C120=2,VLOOKUP($A120,中間シート!$D$187:$T$276,15,FALSE),VLOOKUP($A120,中間シート!$D$187:$T$276,10,FALSE)),"")</f>
        <v/>
      </c>
      <c r="X120" s="282"/>
      <c r="Y120" s="282"/>
      <c r="Z120" s="282"/>
      <c r="AA120" s="282"/>
      <c r="AB120" s="282"/>
      <c r="AC120" s="283"/>
      <c r="AD120" s="285" t="s">
        <v>74</v>
      </c>
      <c r="AE120" s="286"/>
      <c r="AF120" s="281" t="str">
        <f>IF($A120&lt;&gt;9999,IF($C120=2,VLOOKUP($A120,中間シート!$D$187:$T$276,16,FALSE),VLOOKUP($A120,中間シート!$D$187:$T$276,11,FALSE)),"")</f>
        <v/>
      </c>
      <c r="AG120" s="282"/>
      <c r="AH120" s="282"/>
      <c r="AI120" s="282"/>
      <c r="AJ120" s="282"/>
      <c r="AK120" s="283"/>
    </row>
    <row r="121" spans="1:37" ht="16.5" customHeight="1" x14ac:dyDescent="0.15">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78" t="str">
        <f t="shared" si="1"/>
        <v/>
      </c>
      <c r="K121" s="278"/>
      <c r="L121" s="278"/>
      <c r="M121" s="278"/>
      <c r="N121" s="281" t="str">
        <f>IF($A121&lt;&gt;9999,IF($C121=2,VLOOKUP($A121,中間シート!$D$187:$T$276,14,FALSE),VLOOKUP($A121,中間シート!$D$187:$T$276,9,FALSE)),"")</f>
        <v/>
      </c>
      <c r="O121" s="282"/>
      <c r="P121" s="282"/>
      <c r="Q121" s="282"/>
      <c r="R121" s="282"/>
      <c r="S121" s="282"/>
      <c r="T121" s="283"/>
      <c r="U121" s="285" t="s">
        <v>74</v>
      </c>
      <c r="V121" s="286"/>
      <c r="W121" s="281" t="str">
        <f>IF($A121&lt;&gt;9999,IF($C121=2,VLOOKUP($A121,中間シート!$D$187:$T$276,15,FALSE),VLOOKUP($A121,中間シート!$D$187:$T$276,10,FALSE)),"")</f>
        <v/>
      </c>
      <c r="X121" s="282"/>
      <c r="Y121" s="282"/>
      <c r="Z121" s="282"/>
      <c r="AA121" s="282"/>
      <c r="AB121" s="282"/>
      <c r="AC121" s="283"/>
      <c r="AD121" s="285" t="s">
        <v>74</v>
      </c>
      <c r="AE121" s="286"/>
      <c r="AF121" s="281" t="str">
        <f>IF($A121&lt;&gt;9999,IF($C121=2,VLOOKUP($A121,中間シート!$D$187:$T$276,16,FALSE),VLOOKUP($A121,中間シート!$D$187:$T$276,11,FALSE)),"")</f>
        <v/>
      </c>
      <c r="AG121" s="282"/>
      <c r="AH121" s="282"/>
      <c r="AI121" s="282"/>
      <c r="AJ121" s="282"/>
      <c r="AK121" s="283"/>
    </row>
    <row r="122" spans="1:37" ht="16.5" customHeight="1" x14ac:dyDescent="0.15">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78" t="str">
        <f t="shared" si="1"/>
        <v/>
      </c>
      <c r="K122" s="278"/>
      <c r="L122" s="278"/>
      <c r="M122" s="278"/>
      <c r="N122" s="281" t="str">
        <f>IF($A122&lt;&gt;9999,IF($C122=2,VLOOKUP($A122,中間シート!$D$187:$T$276,14,FALSE),VLOOKUP($A122,中間シート!$D$187:$T$276,9,FALSE)),"")</f>
        <v/>
      </c>
      <c r="O122" s="282"/>
      <c r="P122" s="282"/>
      <c r="Q122" s="282"/>
      <c r="R122" s="282"/>
      <c r="S122" s="282"/>
      <c r="T122" s="283"/>
      <c r="U122" s="285" t="s">
        <v>74</v>
      </c>
      <c r="V122" s="286"/>
      <c r="W122" s="281" t="str">
        <f>IF($A122&lt;&gt;9999,IF($C122=2,VLOOKUP($A122,中間シート!$D$187:$T$276,15,FALSE),VLOOKUP($A122,中間シート!$D$187:$T$276,10,FALSE)),"")</f>
        <v/>
      </c>
      <c r="X122" s="282"/>
      <c r="Y122" s="282"/>
      <c r="Z122" s="282"/>
      <c r="AA122" s="282"/>
      <c r="AB122" s="282"/>
      <c r="AC122" s="283"/>
      <c r="AD122" s="285" t="s">
        <v>74</v>
      </c>
      <c r="AE122" s="286"/>
      <c r="AF122" s="281" t="str">
        <f>IF($A122&lt;&gt;9999,IF($C122=2,VLOOKUP($A122,中間シート!$D$187:$T$276,16,FALSE),VLOOKUP($A122,中間シート!$D$187:$T$276,11,FALSE)),"")</f>
        <v/>
      </c>
      <c r="AG122" s="282"/>
      <c r="AH122" s="282"/>
      <c r="AI122" s="282"/>
      <c r="AJ122" s="282"/>
      <c r="AK122" s="283"/>
    </row>
    <row r="123" spans="1:37" ht="16.5" customHeight="1" x14ac:dyDescent="0.15">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78" t="str">
        <f t="shared" si="1"/>
        <v/>
      </c>
      <c r="K123" s="278"/>
      <c r="L123" s="278"/>
      <c r="M123" s="278"/>
      <c r="N123" s="281" t="str">
        <f>IF($A123&lt;&gt;9999,IF($C123=2,VLOOKUP($A123,中間シート!$D$187:$T$276,14,FALSE),VLOOKUP($A123,中間シート!$D$187:$T$276,9,FALSE)),"")</f>
        <v/>
      </c>
      <c r="O123" s="282"/>
      <c r="P123" s="282"/>
      <c r="Q123" s="282"/>
      <c r="R123" s="282"/>
      <c r="S123" s="282"/>
      <c r="T123" s="283"/>
      <c r="U123" s="285" t="s">
        <v>74</v>
      </c>
      <c r="V123" s="286"/>
      <c r="W123" s="281" t="str">
        <f>IF($A123&lt;&gt;9999,IF($C123=2,VLOOKUP($A123,中間シート!$D$187:$T$276,15,FALSE),VLOOKUP($A123,中間シート!$D$187:$T$276,10,FALSE)),"")</f>
        <v/>
      </c>
      <c r="X123" s="282"/>
      <c r="Y123" s="282"/>
      <c r="Z123" s="282"/>
      <c r="AA123" s="282"/>
      <c r="AB123" s="282"/>
      <c r="AC123" s="283"/>
      <c r="AD123" s="285" t="s">
        <v>74</v>
      </c>
      <c r="AE123" s="286"/>
      <c r="AF123" s="281" t="str">
        <f>IF($A123&lt;&gt;9999,IF($C123=2,VLOOKUP($A123,中間シート!$D$187:$T$276,16,FALSE),VLOOKUP($A123,中間シート!$D$187:$T$276,11,FALSE)),"")</f>
        <v/>
      </c>
      <c r="AG123" s="282"/>
      <c r="AH123" s="282"/>
      <c r="AI123" s="282"/>
      <c r="AJ123" s="282"/>
      <c r="AK123" s="283"/>
    </row>
    <row r="124" spans="1:37" ht="16.5" customHeight="1" x14ac:dyDescent="0.15">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78" t="str">
        <f t="shared" si="1"/>
        <v/>
      </c>
      <c r="K124" s="278"/>
      <c r="L124" s="278"/>
      <c r="M124" s="278"/>
      <c r="N124" s="281" t="str">
        <f>IF($A124&lt;&gt;9999,IF($C124=2,VLOOKUP($A124,中間シート!$D$187:$T$276,14,FALSE),VLOOKUP($A124,中間シート!$D$187:$T$276,9,FALSE)),"")</f>
        <v/>
      </c>
      <c r="O124" s="282"/>
      <c r="P124" s="282"/>
      <c r="Q124" s="282"/>
      <c r="R124" s="282"/>
      <c r="S124" s="282"/>
      <c r="T124" s="283"/>
      <c r="U124" s="285" t="s">
        <v>74</v>
      </c>
      <c r="V124" s="286"/>
      <c r="W124" s="281" t="str">
        <f>IF($A124&lt;&gt;9999,IF($C124=2,VLOOKUP($A124,中間シート!$D$187:$T$276,15,FALSE),VLOOKUP($A124,中間シート!$D$187:$T$276,10,FALSE)),"")</f>
        <v/>
      </c>
      <c r="X124" s="282"/>
      <c r="Y124" s="282"/>
      <c r="Z124" s="282"/>
      <c r="AA124" s="282"/>
      <c r="AB124" s="282"/>
      <c r="AC124" s="283"/>
      <c r="AD124" s="285" t="s">
        <v>74</v>
      </c>
      <c r="AE124" s="286"/>
      <c r="AF124" s="281" t="str">
        <f>IF($A124&lt;&gt;9999,IF($C124=2,VLOOKUP($A124,中間シート!$D$187:$T$276,16,FALSE),VLOOKUP($A124,中間シート!$D$187:$T$276,11,FALSE)),"")</f>
        <v/>
      </c>
      <c r="AG124" s="282"/>
      <c r="AH124" s="282"/>
      <c r="AI124" s="282"/>
      <c r="AJ124" s="282"/>
      <c r="AK124" s="283"/>
    </row>
    <row r="125" spans="1:37" ht="16.5" customHeight="1" x14ac:dyDescent="0.15">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78" t="str">
        <f t="shared" si="1"/>
        <v/>
      </c>
      <c r="K125" s="278"/>
      <c r="L125" s="278"/>
      <c r="M125" s="278"/>
      <c r="N125" s="281" t="str">
        <f>IF($A125&lt;&gt;9999,IF($C125=2,VLOOKUP($A125,中間シート!$D$187:$T$276,14,FALSE),VLOOKUP($A125,中間シート!$D$187:$T$276,9,FALSE)),"")</f>
        <v/>
      </c>
      <c r="O125" s="282"/>
      <c r="P125" s="282"/>
      <c r="Q125" s="282"/>
      <c r="R125" s="282"/>
      <c r="S125" s="282"/>
      <c r="T125" s="283"/>
      <c r="U125" s="285" t="s">
        <v>74</v>
      </c>
      <c r="V125" s="286"/>
      <c r="W125" s="281" t="str">
        <f>IF($A125&lt;&gt;9999,IF($C125=2,VLOOKUP($A125,中間シート!$D$187:$T$276,15,FALSE),VLOOKUP($A125,中間シート!$D$187:$T$276,10,FALSE)),"")</f>
        <v/>
      </c>
      <c r="X125" s="282"/>
      <c r="Y125" s="282"/>
      <c r="Z125" s="282"/>
      <c r="AA125" s="282"/>
      <c r="AB125" s="282"/>
      <c r="AC125" s="283"/>
      <c r="AD125" s="285" t="s">
        <v>74</v>
      </c>
      <c r="AE125" s="286"/>
      <c r="AF125" s="281" t="str">
        <f>IF($A125&lt;&gt;9999,IF($C125=2,VLOOKUP($A125,中間シート!$D$187:$T$276,16,FALSE),VLOOKUP($A125,中間シート!$D$187:$T$276,11,FALSE)),"")</f>
        <v/>
      </c>
      <c r="AG125" s="282"/>
      <c r="AH125" s="282"/>
      <c r="AI125" s="282"/>
      <c r="AJ125" s="282"/>
      <c r="AK125" s="283"/>
    </row>
    <row r="126" spans="1:37" ht="16.5" customHeight="1" x14ac:dyDescent="0.15">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78" t="str">
        <f t="shared" si="1"/>
        <v/>
      </c>
      <c r="K126" s="278"/>
      <c r="L126" s="278"/>
      <c r="M126" s="278"/>
      <c r="N126" s="281" t="str">
        <f>IF($A126&lt;&gt;9999,IF($C126=2,VLOOKUP($A126,中間シート!$D$187:$T$276,14,FALSE),VLOOKUP($A126,中間シート!$D$187:$T$276,9,FALSE)),"")</f>
        <v/>
      </c>
      <c r="O126" s="282"/>
      <c r="P126" s="282"/>
      <c r="Q126" s="282"/>
      <c r="R126" s="282"/>
      <c r="S126" s="282"/>
      <c r="T126" s="283"/>
      <c r="U126" s="285" t="s">
        <v>74</v>
      </c>
      <c r="V126" s="286"/>
      <c r="W126" s="281" t="str">
        <f>IF($A126&lt;&gt;9999,IF($C126=2,VLOOKUP($A126,中間シート!$D$187:$T$276,15,FALSE),VLOOKUP($A126,中間シート!$D$187:$T$276,10,FALSE)),"")</f>
        <v/>
      </c>
      <c r="X126" s="282"/>
      <c r="Y126" s="282"/>
      <c r="Z126" s="282"/>
      <c r="AA126" s="282"/>
      <c r="AB126" s="282"/>
      <c r="AC126" s="283"/>
      <c r="AD126" s="285" t="s">
        <v>74</v>
      </c>
      <c r="AE126" s="286"/>
      <c r="AF126" s="281" t="str">
        <f>IF($A126&lt;&gt;9999,IF($C126=2,VLOOKUP($A126,中間シート!$D$187:$T$276,16,FALSE),VLOOKUP($A126,中間シート!$D$187:$T$276,11,FALSE)),"")</f>
        <v/>
      </c>
      <c r="AG126" s="282"/>
      <c r="AH126" s="282"/>
      <c r="AI126" s="282"/>
      <c r="AJ126" s="282"/>
      <c r="AK126" s="283"/>
    </row>
    <row r="127" spans="1:37" ht="16.5" customHeight="1" x14ac:dyDescent="0.15">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78" t="str">
        <f t="shared" si="1"/>
        <v/>
      </c>
      <c r="K127" s="278"/>
      <c r="L127" s="278"/>
      <c r="M127" s="278"/>
      <c r="N127" s="281" t="str">
        <f>IF($A127&lt;&gt;9999,IF($C127=2,VLOOKUP($A127,中間シート!$D$187:$T$276,14,FALSE),VLOOKUP($A127,中間シート!$D$187:$T$276,9,FALSE)),"")</f>
        <v/>
      </c>
      <c r="O127" s="282"/>
      <c r="P127" s="282"/>
      <c r="Q127" s="282"/>
      <c r="R127" s="282"/>
      <c r="S127" s="282"/>
      <c r="T127" s="283"/>
      <c r="U127" s="285" t="s">
        <v>74</v>
      </c>
      <c r="V127" s="286"/>
      <c r="W127" s="281" t="str">
        <f>IF($A127&lt;&gt;9999,IF($C127=2,VLOOKUP($A127,中間シート!$D$187:$T$276,15,FALSE),VLOOKUP($A127,中間シート!$D$187:$T$276,10,FALSE)),"")</f>
        <v/>
      </c>
      <c r="X127" s="282"/>
      <c r="Y127" s="282"/>
      <c r="Z127" s="282"/>
      <c r="AA127" s="282"/>
      <c r="AB127" s="282"/>
      <c r="AC127" s="283"/>
      <c r="AD127" s="285" t="s">
        <v>74</v>
      </c>
      <c r="AE127" s="286"/>
      <c r="AF127" s="281" t="str">
        <f>IF($A127&lt;&gt;9999,IF($C127=2,VLOOKUP($A127,中間シート!$D$187:$T$276,16,FALSE),VLOOKUP($A127,中間シート!$D$187:$T$276,11,FALSE)),"")</f>
        <v/>
      </c>
      <c r="AG127" s="282"/>
      <c r="AH127" s="282"/>
      <c r="AI127" s="282"/>
      <c r="AJ127" s="282"/>
      <c r="AK127" s="283"/>
    </row>
    <row r="128" spans="1:37" ht="16.5" customHeight="1" x14ac:dyDescent="0.15">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78" t="str">
        <f t="shared" si="1"/>
        <v/>
      </c>
      <c r="K128" s="278"/>
      <c r="L128" s="278"/>
      <c r="M128" s="278"/>
      <c r="N128" s="281" t="str">
        <f>IF($A128&lt;&gt;9999,IF($C128=2,VLOOKUP($A128,中間シート!$D$187:$T$276,14,FALSE),VLOOKUP($A128,中間シート!$D$187:$T$276,9,FALSE)),"")</f>
        <v/>
      </c>
      <c r="O128" s="282"/>
      <c r="P128" s="282"/>
      <c r="Q128" s="282"/>
      <c r="R128" s="282"/>
      <c r="S128" s="282"/>
      <c r="T128" s="283"/>
      <c r="U128" s="285" t="s">
        <v>74</v>
      </c>
      <c r="V128" s="286"/>
      <c r="W128" s="281" t="str">
        <f>IF($A128&lt;&gt;9999,IF($C128=2,VLOOKUP($A128,中間シート!$D$187:$T$276,15,FALSE),VLOOKUP($A128,中間シート!$D$187:$T$276,10,FALSE)),"")</f>
        <v/>
      </c>
      <c r="X128" s="282"/>
      <c r="Y128" s="282"/>
      <c r="Z128" s="282"/>
      <c r="AA128" s="282"/>
      <c r="AB128" s="282"/>
      <c r="AC128" s="283"/>
      <c r="AD128" s="285" t="s">
        <v>74</v>
      </c>
      <c r="AE128" s="286"/>
      <c r="AF128" s="281" t="str">
        <f>IF($A128&lt;&gt;9999,IF($C128=2,VLOOKUP($A128,中間シート!$D$187:$T$276,16,FALSE),VLOOKUP($A128,中間シート!$D$187:$T$276,11,FALSE)),"")</f>
        <v/>
      </c>
      <c r="AG128" s="282"/>
      <c r="AH128" s="282"/>
      <c r="AI128" s="282"/>
      <c r="AJ128" s="282"/>
      <c r="AK128" s="283"/>
    </row>
    <row r="129" spans="1:47" ht="16.5" customHeight="1" x14ac:dyDescent="0.15">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78" t="str">
        <f t="shared" si="1"/>
        <v/>
      </c>
      <c r="K129" s="278"/>
      <c r="L129" s="278"/>
      <c r="M129" s="278"/>
      <c r="N129" s="281" t="str">
        <f>IF($A129&lt;&gt;9999,IF($C129=2,VLOOKUP($A129,中間シート!$D$187:$T$276,14,FALSE),VLOOKUP($A129,中間シート!$D$187:$T$276,9,FALSE)),"")</f>
        <v/>
      </c>
      <c r="O129" s="282"/>
      <c r="P129" s="282"/>
      <c r="Q129" s="282"/>
      <c r="R129" s="282"/>
      <c r="S129" s="282"/>
      <c r="T129" s="283"/>
      <c r="U129" s="285" t="s">
        <v>74</v>
      </c>
      <c r="V129" s="286"/>
      <c r="W129" s="281" t="str">
        <f>IF($A129&lt;&gt;9999,IF($C129=2,VLOOKUP($A129,中間シート!$D$187:$T$276,15,FALSE),VLOOKUP($A129,中間シート!$D$187:$T$276,10,FALSE)),"")</f>
        <v/>
      </c>
      <c r="X129" s="282"/>
      <c r="Y129" s="282"/>
      <c r="Z129" s="282"/>
      <c r="AA129" s="282"/>
      <c r="AB129" s="282"/>
      <c r="AC129" s="283"/>
      <c r="AD129" s="285" t="s">
        <v>74</v>
      </c>
      <c r="AE129" s="286"/>
      <c r="AF129" s="281" t="str">
        <f>IF($A129&lt;&gt;9999,IF($C129=2,VLOOKUP($A129,中間シート!$D$187:$T$276,16,FALSE),VLOOKUP($A129,中間シート!$D$187:$T$276,11,FALSE)),"")</f>
        <v/>
      </c>
      <c r="AG129" s="282"/>
      <c r="AH129" s="282"/>
      <c r="AI129" s="282"/>
      <c r="AJ129" s="282"/>
      <c r="AK129" s="283"/>
    </row>
    <row r="130" spans="1:47" ht="16.5" customHeight="1" x14ac:dyDescent="0.15">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78" t="str">
        <f t="shared" si="1"/>
        <v/>
      </c>
      <c r="K130" s="278"/>
      <c r="L130" s="278"/>
      <c r="M130" s="278"/>
      <c r="N130" s="281" t="str">
        <f>IF($A130&lt;&gt;9999,IF($C130=2,VLOOKUP($A130,中間シート!$D$187:$T$276,14,FALSE),VLOOKUP($A130,中間シート!$D$187:$T$276,9,FALSE)),"")</f>
        <v/>
      </c>
      <c r="O130" s="282"/>
      <c r="P130" s="282"/>
      <c r="Q130" s="282"/>
      <c r="R130" s="282"/>
      <c r="S130" s="282"/>
      <c r="T130" s="283"/>
      <c r="U130" s="285" t="s">
        <v>74</v>
      </c>
      <c r="V130" s="286"/>
      <c r="W130" s="281" t="str">
        <f>IF($A130&lt;&gt;9999,IF($C130=2,VLOOKUP($A130,中間シート!$D$187:$T$276,15,FALSE),VLOOKUP($A130,中間シート!$D$187:$T$276,10,FALSE)),"")</f>
        <v/>
      </c>
      <c r="X130" s="282"/>
      <c r="Y130" s="282"/>
      <c r="Z130" s="282"/>
      <c r="AA130" s="282"/>
      <c r="AB130" s="282"/>
      <c r="AC130" s="283"/>
      <c r="AD130" s="285" t="s">
        <v>74</v>
      </c>
      <c r="AE130" s="286"/>
      <c r="AF130" s="281" t="str">
        <f>IF($A130&lt;&gt;9999,IF($C130=2,VLOOKUP($A130,中間シート!$D$187:$T$276,16,FALSE),VLOOKUP($A130,中間シート!$D$187:$T$276,11,FALSE)),"")</f>
        <v/>
      </c>
      <c r="AG130" s="282"/>
      <c r="AH130" s="282"/>
      <c r="AI130" s="282"/>
      <c r="AJ130" s="282"/>
      <c r="AK130" s="283"/>
    </row>
    <row r="131" spans="1:47" ht="16.5" customHeight="1" x14ac:dyDescent="0.15">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78" t="str">
        <f t="shared" si="1"/>
        <v/>
      </c>
      <c r="K131" s="278"/>
      <c r="L131" s="278"/>
      <c r="M131" s="278"/>
      <c r="N131" s="281" t="str">
        <f>IF($A131&lt;&gt;9999,IF($C131=2,VLOOKUP($A131,中間シート!$D$187:$T$276,14,FALSE),VLOOKUP($A131,中間シート!$D$187:$T$276,9,FALSE)),"")</f>
        <v/>
      </c>
      <c r="O131" s="282"/>
      <c r="P131" s="282"/>
      <c r="Q131" s="282"/>
      <c r="R131" s="282"/>
      <c r="S131" s="282"/>
      <c r="T131" s="283"/>
      <c r="U131" s="285" t="s">
        <v>74</v>
      </c>
      <c r="V131" s="286"/>
      <c r="W131" s="281" t="str">
        <f>IF($A131&lt;&gt;9999,IF($C131=2,VLOOKUP($A131,中間シート!$D$187:$T$276,15,FALSE),VLOOKUP($A131,中間シート!$D$187:$T$276,10,FALSE)),"")</f>
        <v/>
      </c>
      <c r="X131" s="282"/>
      <c r="Y131" s="282"/>
      <c r="Z131" s="282"/>
      <c r="AA131" s="282"/>
      <c r="AB131" s="282"/>
      <c r="AC131" s="283"/>
      <c r="AD131" s="285" t="s">
        <v>74</v>
      </c>
      <c r="AE131" s="286"/>
      <c r="AF131" s="281" t="str">
        <f>IF($A131&lt;&gt;9999,IF($C131=2,VLOOKUP($A131,中間シート!$D$187:$T$276,16,FALSE),VLOOKUP($A131,中間シート!$D$187:$T$276,11,FALSE)),"")</f>
        <v/>
      </c>
      <c r="AG131" s="282"/>
      <c r="AH131" s="282"/>
      <c r="AI131" s="282"/>
      <c r="AJ131" s="282"/>
      <c r="AK131" s="283"/>
    </row>
    <row r="132" spans="1:47" ht="16.5" customHeight="1" x14ac:dyDescent="0.15">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78" t="str">
        <f t="shared" si="1"/>
        <v/>
      </c>
      <c r="K132" s="278"/>
      <c r="L132" s="278"/>
      <c r="M132" s="278"/>
      <c r="N132" s="281" t="str">
        <f>IF($A132&lt;&gt;9999,IF($C132=2,VLOOKUP($A132,中間シート!$D$187:$T$276,14,FALSE),VLOOKUP($A132,中間シート!$D$187:$T$276,9,FALSE)),"")</f>
        <v/>
      </c>
      <c r="O132" s="282"/>
      <c r="P132" s="282"/>
      <c r="Q132" s="282"/>
      <c r="R132" s="282"/>
      <c r="S132" s="282"/>
      <c r="T132" s="283"/>
      <c r="U132" s="285" t="s">
        <v>74</v>
      </c>
      <c r="V132" s="286"/>
      <c r="W132" s="281" t="str">
        <f>IF($A132&lt;&gt;9999,IF($C132=2,VLOOKUP($A132,中間シート!$D$187:$T$276,15,FALSE),VLOOKUP($A132,中間シート!$D$187:$T$276,10,FALSE)),"")</f>
        <v/>
      </c>
      <c r="X132" s="282"/>
      <c r="Y132" s="282"/>
      <c r="Z132" s="282"/>
      <c r="AA132" s="282"/>
      <c r="AB132" s="282"/>
      <c r="AC132" s="283"/>
      <c r="AD132" s="285" t="s">
        <v>74</v>
      </c>
      <c r="AE132" s="286"/>
      <c r="AF132" s="281" t="str">
        <f>IF($A132&lt;&gt;9999,IF($C132=2,VLOOKUP($A132,中間シート!$D$187:$T$276,16,FALSE),VLOOKUP($A132,中間シート!$D$187:$T$276,11,FALSE)),"")</f>
        <v/>
      </c>
      <c r="AG132" s="282"/>
      <c r="AH132" s="282"/>
      <c r="AI132" s="282"/>
      <c r="AJ132" s="282"/>
      <c r="AK132" s="283"/>
    </row>
    <row r="133" spans="1:47" ht="16.5" customHeight="1" x14ac:dyDescent="0.15">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78" t="str">
        <f t="shared" si="1"/>
        <v/>
      </c>
      <c r="K133" s="278"/>
      <c r="L133" s="278"/>
      <c r="M133" s="278"/>
      <c r="N133" s="281" t="str">
        <f>IF($A133&lt;&gt;9999,IF($C133=2,VLOOKUP($A133,中間シート!$D$187:$T$276,14,FALSE),VLOOKUP($A133,中間シート!$D$187:$T$276,9,FALSE)),"")</f>
        <v/>
      </c>
      <c r="O133" s="282"/>
      <c r="P133" s="282"/>
      <c r="Q133" s="282"/>
      <c r="R133" s="282"/>
      <c r="S133" s="282"/>
      <c r="T133" s="283"/>
      <c r="U133" s="285" t="s">
        <v>74</v>
      </c>
      <c r="V133" s="286"/>
      <c r="W133" s="281" t="str">
        <f>IF($A133&lt;&gt;9999,IF($C133=2,VLOOKUP($A133,中間シート!$D$187:$T$276,15,FALSE),VLOOKUP($A133,中間シート!$D$187:$T$276,10,FALSE)),"")</f>
        <v/>
      </c>
      <c r="X133" s="282"/>
      <c r="Y133" s="282"/>
      <c r="Z133" s="282"/>
      <c r="AA133" s="282"/>
      <c r="AB133" s="282"/>
      <c r="AC133" s="283"/>
      <c r="AD133" s="285" t="s">
        <v>74</v>
      </c>
      <c r="AE133" s="286"/>
      <c r="AF133" s="281" t="str">
        <f>IF($A133&lt;&gt;9999,IF($C133=2,VLOOKUP($A133,中間シート!$D$187:$T$276,16,FALSE),VLOOKUP($A133,中間シート!$D$187:$T$276,11,FALSE)),"")</f>
        <v/>
      </c>
      <c r="AG133" s="282"/>
      <c r="AH133" s="282"/>
      <c r="AI133" s="282"/>
      <c r="AJ133" s="282"/>
      <c r="AK133" s="283"/>
    </row>
    <row r="134" spans="1:47" ht="16.5" customHeight="1" x14ac:dyDescent="0.15">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78" t="str">
        <f t="shared" si="1"/>
        <v/>
      </c>
      <c r="K134" s="278"/>
      <c r="L134" s="278"/>
      <c r="M134" s="278"/>
      <c r="N134" s="281" t="str">
        <f>IF($A134&lt;&gt;9999,IF($C134=2,VLOOKUP($A134,中間シート!$D$187:$T$276,14,FALSE),VLOOKUP($A134,中間シート!$D$187:$T$276,9,FALSE)),"")</f>
        <v/>
      </c>
      <c r="O134" s="282"/>
      <c r="P134" s="282"/>
      <c r="Q134" s="282"/>
      <c r="R134" s="282"/>
      <c r="S134" s="282"/>
      <c r="T134" s="283"/>
      <c r="U134" s="285" t="s">
        <v>74</v>
      </c>
      <c r="V134" s="286"/>
      <c r="W134" s="281" t="str">
        <f>IF($A134&lt;&gt;9999,IF($C134=2,VLOOKUP($A134,中間シート!$D$187:$T$276,15,FALSE),VLOOKUP($A134,中間シート!$D$187:$T$276,10,FALSE)),"")</f>
        <v/>
      </c>
      <c r="X134" s="282"/>
      <c r="Y134" s="282"/>
      <c r="Z134" s="282"/>
      <c r="AA134" s="282"/>
      <c r="AB134" s="282"/>
      <c r="AC134" s="283"/>
      <c r="AD134" s="285" t="s">
        <v>74</v>
      </c>
      <c r="AE134" s="286"/>
      <c r="AF134" s="281" t="str">
        <f>IF($A134&lt;&gt;9999,IF($C134=2,VLOOKUP($A134,中間シート!$D$187:$T$276,16,FALSE),VLOOKUP($A134,中間シート!$D$187:$T$276,11,FALSE)),"")</f>
        <v/>
      </c>
      <c r="AG134" s="282"/>
      <c r="AH134" s="282"/>
      <c r="AI134" s="282"/>
      <c r="AJ134" s="282"/>
      <c r="AK134" s="283"/>
    </row>
    <row r="135" spans="1:47" ht="16.5" customHeight="1" x14ac:dyDescent="0.15">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78" t="str">
        <f t="shared" si="1"/>
        <v/>
      </c>
      <c r="K135" s="278"/>
      <c r="L135" s="278"/>
      <c r="M135" s="278"/>
      <c r="N135" s="281" t="str">
        <f>IF($A135&lt;&gt;9999,IF($C135=2,VLOOKUP($A135,中間シート!$D$187:$T$276,14,FALSE),VLOOKUP($A135,中間シート!$D$187:$T$276,9,FALSE)),"")</f>
        <v/>
      </c>
      <c r="O135" s="282"/>
      <c r="P135" s="282"/>
      <c r="Q135" s="282"/>
      <c r="R135" s="282"/>
      <c r="S135" s="282"/>
      <c r="T135" s="283"/>
      <c r="U135" s="285" t="s">
        <v>74</v>
      </c>
      <c r="V135" s="286"/>
      <c r="W135" s="281" t="str">
        <f>IF($A135&lt;&gt;9999,IF($C135=2,VLOOKUP($A135,中間シート!$D$187:$T$276,15,FALSE),VLOOKUP($A135,中間シート!$D$187:$T$276,10,FALSE)),"")</f>
        <v/>
      </c>
      <c r="X135" s="282"/>
      <c r="Y135" s="282"/>
      <c r="Z135" s="282"/>
      <c r="AA135" s="282"/>
      <c r="AB135" s="282"/>
      <c r="AC135" s="283"/>
      <c r="AD135" s="285" t="s">
        <v>74</v>
      </c>
      <c r="AE135" s="286"/>
      <c r="AF135" s="281" t="str">
        <f>IF($A135&lt;&gt;9999,IF($C135=2,VLOOKUP($A135,中間シート!$D$187:$T$276,16,FALSE),VLOOKUP($A135,中間シート!$D$187:$T$276,11,FALSE)),"")</f>
        <v/>
      </c>
      <c r="AG135" s="282"/>
      <c r="AH135" s="282"/>
      <c r="AI135" s="282"/>
      <c r="AJ135" s="282"/>
      <c r="AK135" s="283"/>
    </row>
    <row r="136" spans="1:47" ht="16.5" customHeight="1" x14ac:dyDescent="0.15">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78" t="str">
        <f t="shared" si="1"/>
        <v/>
      </c>
      <c r="K136" s="278"/>
      <c r="L136" s="278"/>
      <c r="M136" s="278"/>
      <c r="N136" s="281" t="str">
        <f>IF($A136&lt;&gt;9999,IF($C136=2,VLOOKUP($A136,中間シート!$D$187:$T$276,14,FALSE),VLOOKUP($A136,中間シート!$D$187:$T$276,9,FALSE)),"")</f>
        <v/>
      </c>
      <c r="O136" s="282"/>
      <c r="P136" s="282"/>
      <c r="Q136" s="282"/>
      <c r="R136" s="282"/>
      <c r="S136" s="282"/>
      <c r="T136" s="283"/>
      <c r="U136" s="285" t="s">
        <v>74</v>
      </c>
      <c r="V136" s="286"/>
      <c r="W136" s="281" t="str">
        <f>IF($A136&lt;&gt;9999,IF($C136=2,VLOOKUP($A136,中間シート!$D$187:$T$276,15,FALSE),VLOOKUP($A136,中間シート!$D$187:$T$276,10,FALSE)),"")</f>
        <v/>
      </c>
      <c r="X136" s="282"/>
      <c r="Y136" s="282"/>
      <c r="Z136" s="282"/>
      <c r="AA136" s="282"/>
      <c r="AB136" s="282"/>
      <c r="AC136" s="283"/>
      <c r="AD136" s="285" t="s">
        <v>74</v>
      </c>
      <c r="AE136" s="286"/>
      <c r="AF136" s="281" t="str">
        <f>IF($A136&lt;&gt;9999,IF($C136=2,VLOOKUP($A136,中間シート!$D$187:$T$276,16,FALSE),VLOOKUP($A136,中間シート!$D$187:$T$276,11,FALSE)),"")</f>
        <v/>
      </c>
      <c r="AG136" s="282"/>
      <c r="AH136" s="282"/>
      <c r="AI136" s="282"/>
      <c r="AJ136" s="282"/>
      <c r="AK136" s="283"/>
    </row>
    <row r="137" spans="1:47" ht="16.5" customHeight="1" x14ac:dyDescent="0.15">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x14ac:dyDescent="0.15">
      <c r="J138" s="114" t="s">
        <v>144</v>
      </c>
      <c r="K138" s="114"/>
      <c r="L138" s="288" t="s">
        <v>145</v>
      </c>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row>
    <row r="139" spans="1:47" x14ac:dyDescent="0.15">
      <c r="J139" s="114"/>
      <c r="K139" s="114"/>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row>
    <row r="141" spans="1:47" x14ac:dyDescent="0.15">
      <c r="J141" s="50" t="s">
        <v>146</v>
      </c>
    </row>
    <row r="142" spans="1:47" ht="13.5" customHeight="1" x14ac:dyDescent="0.15">
      <c r="AU142" s="49" t="s">
        <v>147</v>
      </c>
    </row>
    <row r="143" spans="1:47" ht="30.75" customHeight="1" x14ac:dyDescent="0.15">
      <c r="J143" s="278" t="s">
        <v>148</v>
      </c>
      <c r="K143" s="278"/>
      <c r="L143" s="278"/>
      <c r="M143" s="278"/>
      <c r="N143" s="292" t="s">
        <v>53</v>
      </c>
      <c r="O143" s="278"/>
      <c r="P143" s="278"/>
      <c r="Q143" s="278"/>
      <c r="R143" s="278"/>
      <c r="S143" s="278"/>
      <c r="T143" s="278"/>
      <c r="U143" s="278"/>
      <c r="V143" s="278"/>
      <c r="W143" s="278" t="s">
        <v>149</v>
      </c>
      <c r="X143" s="278"/>
      <c r="Y143" s="278"/>
      <c r="Z143" s="278"/>
      <c r="AA143" s="278"/>
      <c r="AB143" s="278"/>
      <c r="AC143" s="278"/>
      <c r="AD143" s="278"/>
      <c r="AE143" s="278"/>
      <c r="AF143" s="289" t="s">
        <v>58</v>
      </c>
      <c r="AG143" s="290"/>
      <c r="AH143" s="290"/>
      <c r="AI143" s="290"/>
      <c r="AJ143" s="290"/>
      <c r="AK143" s="290"/>
      <c r="AL143" s="291"/>
      <c r="AM143" s="278" t="s">
        <v>59</v>
      </c>
      <c r="AN143" s="278"/>
      <c r="AO143" s="278"/>
      <c r="AP143" s="278"/>
      <c r="AQ143" s="278"/>
      <c r="AR143" s="278"/>
      <c r="AS143" s="278"/>
      <c r="AT143" s="278"/>
      <c r="AU143" s="278"/>
    </row>
    <row r="144" spans="1:47" ht="16.5" customHeight="1" x14ac:dyDescent="0.15">
      <c r="J144" s="278" t="s">
        <v>134</v>
      </c>
      <c r="K144" s="278"/>
      <c r="L144" s="278"/>
      <c r="M144" s="278"/>
      <c r="N144" s="287" t="str">
        <f>IF(中間シート!D373&lt;&gt;0,中間シート!D373,"")</f>
        <v/>
      </c>
      <c r="O144" s="287"/>
      <c r="P144" s="287"/>
      <c r="Q144" s="287"/>
      <c r="R144" s="287"/>
      <c r="S144" s="287"/>
      <c r="T144" s="287"/>
      <c r="U144" s="287"/>
      <c r="V144" s="287"/>
      <c r="W144" s="287" t="str">
        <f>IF(中間シート!G373&lt;&gt;0,中間シート!G373,"")</f>
        <v/>
      </c>
      <c r="X144" s="287"/>
      <c r="Y144" s="287"/>
      <c r="Z144" s="287"/>
      <c r="AA144" s="287"/>
      <c r="AB144" s="287"/>
      <c r="AC144" s="287"/>
      <c r="AD144" s="287"/>
      <c r="AE144" s="287"/>
      <c r="AF144" s="289" t="s">
        <v>150</v>
      </c>
      <c r="AG144" s="290"/>
      <c r="AH144" s="290"/>
      <c r="AI144" s="290"/>
      <c r="AJ144" s="290"/>
      <c r="AK144" s="290"/>
      <c r="AL144" s="291"/>
      <c r="AM144" s="287" t="str">
        <f>IF(中間シート!H373&lt;&gt;0,中間シート!H373,"")</f>
        <v/>
      </c>
      <c r="AN144" s="287"/>
      <c r="AO144" s="287"/>
      <c r="AP144" s="287"/>
      <c r="AQ144" s="287"/>
      <c r="AR144" s="287"/>
      <c r="AS144" s="287"/>
      <c r="AT144" s="287"/>
      <c r="AU144" s="287"/>
    </row>
    <row r="145" spans="10:47" ht="16.5" customHeight="1" x14ac:dyDescent="0.15">
      <c r="J145" s="278" t="s">
        <v>136</v>
      </c>
      <c r="K145" s="278"/>
      <c r="L145" s="278"/>
      <c r="M145" s="278"/>
      <c r="N145" s="287" t="str">
        <f>IF(中間シート!D374&lt;&gt;0,中間シート!D374,"")</f>
        <v/>
      </c>
      <c r="O145" s="287"/>
      <c r="P145" s="287"/>
      <c r="Q145" s="287"/>
      <c r="R145" s="287"/>
      <c r="S145" s="287"/>
      <c r="T145" s="287"/>
      <c r="U145" s="287"/>
      <c r="V145" s="287"/>
      <c r="W145" s="287" t="str">
        <f>IF(中間シート!G374&lt;&gt;0,中間シート!G374,"")</f>
        <v/>
      </c>
      <c r="X145" s="287"/>
      <c r="Y145" s="287"/>
      <c r="Z145" s="287"/>
      <c r="AA145" s="287"/>
      <c r="AB145" s="287"/>
      <c r="AC145" s="287"/>
      <c r="AD145" s="287"/>
      <c r="AE145" s="287"/>
      <c r="AF145" s="289" t="s">
        <v>150</v>
      </c>
      <c r="AG145" s="290"/>
      <c r="AH145" s="290"/>
      <c r="AI145" s="290"/>
      <c r="AJ145" s="290"/>
      <c r="AK145" s="290"/>
      <c r="AL145" s="291"/>
      <c r="AM145" s="287" t="str">
        <f>IF(中間シート!H374&lt;&gt;0,中間シート!H374,"")</f>
        <v/>
      </c>
      <c r="AN145" s="287"/>
      <c r="AO145" s="287"/>
      <c r="AP145" s="287"/>
      <c r="AQ145" s="287"/>
      <c r="AR145" s="287"/>
      <c r="AS145" s="287"/>
      <c r="AT145" s="287"/>
      <c r="AU145" s="287"/>
    </row>
    <row r="146" spans="10:47" ht="17.100000000000001" customHeight="1" x14ac:dyDescent="0.15">
      <c r="J146" s="278" t="s">
        <v>156</v>
      </c>
      <c r="K146" s="278"/>
      <c r="L146" s="278"/>
      <c r="M146" s="278"/>
      <c r="N146" s="287" t="str">
        <f>IF(中間シート!D375&lt;&gt;0,中間シート!D375,"")</f>
        <v/>
      </c>
      <c r="O146" s="287"/>
      <c r="P146" s="287"/>
      <c r="Q146" s="287"/>
      <c r="R146" s="287"/>
      <c r="S146" s="287"/>
      <c r="T146" s="287"/>
      <c r="U146" s="287"/>
      <c r="V146" s="287"/>
      <c r="W146" s="287" t="str">
        <f>IF(中間シート!G375&lt;&gt;0,中間シート!G375,"")</f>
        <v/>
      </c>
      <c r="X146" s="287"/>
      <c r="Y146" s="287"/>
      <c r="Z146" s="287"/>
      <c r="AA146" s="287"/>
      <c r="AB146" s="287"/>
      <c r="AC146" s="287"/>
      <c r="AD146" s="287"/>
      <c r="AE146" s="287"/>
      <c r="AF146" s="289" t="str">
        <f>IF(W146&lt;&gt;"","１／３以内","")</f>
        <v/>
      </c>
      <c r="AG146" s="290"/>
      <c r="AH146" s="290"/>
      <c r="AI146" s="290"/>
      <c r="AJ146" s="290"/>
      <c r="AK146" s="290"/>
      <c r="AL146" s="291"/>
      <c r="AM146" s="287" t="str">
        <f>IF(中間シート!H375&lt;&gt;0,中間シート!H375,"")</f>
        <v/>
      </c>
      <c r="AN146" s="287"/>
      <c r="AO146" s="287"/>
      <c r="AP146" s="287"/>
      <c r="AQ146" s="287"/>
      <c r="AR146" s="287"/>
      <c r="AS146" s="287"/>
      <c r="AT146" s="287"/>
      <c r="AU146" s="287"/>
    </row>
    <row r="147" spans="10:47" ht="17.100000000000001" customHeight="1" x14ac:dyDescent="0.15">
      <c r="J147" s="278" t="s">
        <v>157</v>
      </c>
      <c r="K147" s="278"/>
      <c r="L147" s="278"/>
      <c r="M147" s="278"/>
      <c r="N147" s="287" t="str">
        <f>IF(中間シート!D376&lt;&gt;0,中間シート!D376,"")</f>
        <v/>
      </c>
      <c r="O147" s="287"/>
      <c r="P147" s="287"/>
      <c r="Q147" s="287"/>
      <c r="R147" s="287"/>
      <c r="S147" s="287"/>
      <c r="T147" s="287"/>
      <c r="U147" s="287"/>
      <c r="V147" s="287"/>
      <c r="W147" s="287" t="str">
        <f>IF(中間シート!G376&lt;&gt;0,中間シート!G376,"")</f>
        <v/>
      </c>
      <c r="X147" s="287"/>
      <c r="Y147" s="287"/>
      <c r="Z147" s="287"/>
      <c r="AA147" s="287"/>
      <c r="AB147" s="287"/>
      <c r="AC147" s="287"/>
      <c r="AD147" s="287"/>
      <c r="AE147" s="287"/>
      <c r="AF147" s="289" t="str">
        <f t="shared" ref="AF147:AF149" si="2">IF(W147&lt;&gt;"","１／３以内","")</f>
        <v/>
      </c>
      <c r="AG147" s="290"/>
      <c r="AH147" s="290"/>
      <c r="AI147" s="290"/>
      <c r="AJ147" s="290"/>
      <c r="AK147" s="290"/>
      <c r="AL147" s="291"/>
      <c r="AM147" s="287" t="str">
        <f>IF(中間シート!H376&lt;&gt;0,中間シート!H376,"")</f>
        <v/>
      </c>
      <c r="AN147" s="287"/>
      <c r="AO147" s="287"/>
      <c r="AP147" s="287"/>
      <c r="AQ147" s="287"/>
      <c r="AR147" s="287"/>
      <c r="AS147" s="287"/>
      <c r="AT147" s="287"/>
      <c r="AU147" s="287"/>
    </row>
    <row r="148" spans="10:47" ht="17.100000000000001" customHeight="1" x14ac:dyDescent="0.15">
      <c r="J148" s="278" t="s">
        <v>158</v>
      </c>
      <c r="K148" s="278"/>
      <c r="L148" s="278"/>
      <c r="M148" s="278"/>
      <c r="N148" s="287" t="str">
        <f>IF(中間シート!D377&lt;&gt;0,中間シート!D377,"")</f>
        <v/>
      </c>
      <c r="O148" s="287"/>
      <c r="P148" s="287"/>
      <c r="Q148" s="287"/>
      <c r="R148" s="287"/>
      <c r="S148" s="287"/>
      <c r="T148" s="287"/>
      <c r="U148" s="287"/>
      <c r="V148" s="287"/>
      <c r="W148" s="287" t="str">
        <f>IF(中間シート!G377&lt;&gt;0,中間シート!G377,"")</f>
        <v/>
      </c>
      <c r="X148" s="287"/>
      <c r="Y148" s="287"/>
      <c r="Z148" s="287"/>
      <c r="AA148" s="287"/>
      <c r="AB148" s="287"/>
      <c r="AC148" s="287"/>
      <c r="AD148" s="287"/>
      <c r="AE148" s="287"/>
      <c r="AF148" s="289" t="str">
        <f t="shared" si="2"/>
        <v/>
      </c>
      <c r="AG148" s="290"/>
      <c r="AH148" s="290"/>
      <c r="AI148" s="290"/>
      <c r="AJ148" s="290"/>
      <c r="AK148" s="290"/>
      <c r="AL148" s="291"/>
      <c r="AM148" s="287" t="str">
        <f>IF(中間シート!H377&lt;&gt;0,中間シート!H377,"")</f>
        <v/>
      </c>
      <c r="AN148" s="287"/>
      <c r="AO148" s="287"/>
      <c r="AP148" s="287"/>
      <c r="AQ148" s="287"/>
      <c r="AR148" s="287"/>
      <c r="AS148" s="287"/>
      <c r="AT148" s="287"/>
      <c r="AU148" s="287"/>
    </row>
    <row r="149" spans="10:47" ht="17.100000000000001" customHeight="1" x14ac:dyDescent="0.15">
      <c r="J149" s="278" t="s">
        <v>159</v>
      </c>
      <c r="K149" s="278"/>
      <c r="L149" s="278"/>
      <c r="M149" s="278"/>
      <c r="N149" s="287" t="str">
        <f>IF(中間シート!D378&lt;&gt;0,中間シート!D378,"")</f>
        <v/>
      </c>
      <c r="O149" s="287"/>
      <c r="P149" s="287"/>
      <c r="Q149" s="287"/>
      <c r="R149" s="287"/>
      <c r="S149" s="287"/>
      <c r="T149" s="287"/>
      <c r="U149" s="287"/>
      <c r="V149" s="287"/>
      <c r="W149" s="287" t="str">
        <f>IF(中間シート!G378&lt;&gt;0,中間シート!G378,"")</f>
        <v/>
      </c>
      <c r="X149" s="287"/>
      <c r="Y149" s="287"/>
      <c r="Z149" s="287"/>
      <c r="AA149" s="287"/>
      <c r="AB149" s="287"/>
      <c r="AC149" s="287"/>
      <c r="AD149" s="287"/>
      <c r="AE149" s="287"/>
      <c r="AF149" s="289" t="str">
        <f t="shared" si="2"/>
        <v/>
      </c>
      <c r="AG149" s="290"/>
      <c r="AH149" s="290"/>
      <c r="AI149" s="290"/>
      <c r="AJ149" s="290"/>
      <c r="AK149" s="290"/>
      <c r="AL149" s="291"/>
      <c r="AM149" s="287" t="str">
        <f>IF(中間シート!H378&lt;&gt;0,中間シート!H378,"")</f>
        <v/>
      </c>
      <c r="AN149" s="287"/>
      <c r="AO149" s="287"/>
      <c r="AP149" s="287"/>
      <c r="AQ149" s="287"/>
      <c r="AR149" s="287"/>
      <c r="AS149" s="287"/>
      <c r="AT149" s="287"/>
      <c r="AU149" s="287"/>
    </row>
    <row r="150" spans="10:47" ht="17.100000000000001" customHeight="1" x14ac:dyDescent="0.15">
      <c r="J150" s="278" t="s">
        <v>160</v>
      </c>
      <c r="K150" s="278"/>
      <c r="L150" s="278"/>
      <c r="M150" s="278"/>
      <c r="N150" s="287" t="str">
        <f>IF(中間シート!D379&lt;&gt;0,中間シート!D379,"")</f>
        <v/>
      </c>
      <c r="O150" s="287"/>
      <c r="P150" s="287"/>
      <c r="Q150" s="287"/>
      <c r="R150" s="287"/>
      <c r="S150" s="287"/>
      <c r="T150" s="287"/>
      <c r="U150" s="287"/>
      <c r="V150" s="287"/>
      <c r="W150" s="287" t="str">
        <f>IF(中間シート!G379&lt;&gt;0,中間シート!G379,"")</f>
        <v/>
      </c>
      <c r="X150" s="287"/>
      <c r="Y150" s="287"/>
      <c r="Z150" s="287"/>
      <c r="AA150" s="287"/>
      <c r="AB150" s="287"/>
      <c r="AC150" s="287"/>
      <c r="AD150" s="287"/>
      <c r="AE150" s="287"/>
      <c r="AF150" s="289" t="str">
        <f t="shared" ref="AF150:AF173" si="3">IF(W150&lt;&gt;"","１／３以内","")</f>
        <v/>
      </c>
      <c r="AG150" s="290"/>
      <c r="AH150" s="290"/>
      <c r="AI150" s="290"/>
      <c r="AJ150" s="290"/>
      <c r="AK150" s="290"/>
      <c r="AL150" s="291"/>
      <c r="AM150" s="287" t="str">
        <f>IF(中間シート!H379&lt;&gt;0,中間シート!H379,"")</f>
        <v/>
      </c>
      <c r="AN150" s="287"/>
      <c r="AO150" s="287"/>
      <c r="AP150" s="287"/>
      <c r="AQ150" s="287"/>
      <c r="AR150" s="287"/>
      <c r="AS150" s="287"/>
      <c r="AT150" s="287"/>
      <c r="AU150" s="287"/>
    </row>
    <row r="151" spans="10:47" ht="17.100000000000001" customHeight="1" x14ac:dyDescent="0.15">
      <c r="J151" s="278" t="s">
        <v>161</v>
      </c>
      <c r="K151" s="278"/>
      <c r="L151" s="278"/>
      <c r="M151" s="278"/>
      <c r="N151" s="287" t="str">
        <f>IF(中間シート!D380&lt;&gt;0,中間シート!D380,"")</f>
        <v/>
      </c>
      <c r="O151" s="287"/>
      <c r="P151" s="287"/>
      <c r="Q151" s="287"/>
      <c r="R151" s="287"/>
      <c r="S151" s="287"/>
      <c r="T151" s="287"/>
      <c r="U151" s="287"/>
      <c r="V151" s="287"/>
      <c r="W151" s="287" t="str">
        <f>IF(中間シート!G380&lt;&gt;0,中間シート!G380,"")</f>
        <v/>
      </c>
      <c r="X151" s="287"/>
      <c r="Y151" s="287"/>
      <c r="Z151" s="287"/>
      <c r="AA151" s="287"/>
      <c r="AB151" s="287"/>
      <c r="AC151" s="287"/>
      <c r="AD151" s="287"/>
      <c r="AE151" s="287"/>
      <c r="AF151" s="289" t="str">
        <f t="shared" si="3"/>
        <v/>
      </c>
      <c r="AG151" s="290"/>
      <c r="AH151" s="290"/>
      <c r="AI151" s="290"/>
      <c r="AJ151" s="290"/>
      <c r="AK151" s="290"/>
      <c r="AL151" s="291"/>
      <c r="AM151" s="287" t="str">
        <f>IF(中間シート!H380&lt;&gt;0,中間シート!H380,"")</f>
        <v/>
      </c>
      <c r="AN151" s="287"/>
      <c r="AO151" s="287"/>
      <c r="AP151" s="287"/>
      <c r="AQ151" s="287"/>
      <c r="AR151" s="287"/>
      <c r="AS151" s="287"/>
      <c r="AT151" s="287"/>
      <c r="AU151" s="287"/>
    </row>
    <row r="152" spans="10:47" ht="17.100000000000001" customHeight="1" x14ac:dyDescent="0.15">
      <c r="J152" s="278" t="s">
        <v>162</v>
      </c>
      <c r="K152" s="278"/>
      <c r="L152" s="278"/>
      <c r="M152" s="278"/>
      <c r="N152" s="287" t="str">
        <f>IF(中間シート!D381&lt;&gt;0,中間シート!D381,"")</f>
        <v/>
      </c>
      <c r="O152" s="287"/>
      <c r="P152" s="287"/>
      <c r="Q152" s="287"/>
      <c r="R152" s="287"/>
      <c r="S152" s="287"/>
      <c r="T152" s="287"/>
      <c r="U152" s="287"/>
      <c r="V152" s="287"/>
      <c r="W152" s="287" t="str">
        <f>IF(中間シート!G381&lt;&gt;0,中間シート!G381,"")</f>
        <v/>
      </c>
      <c r="X152" s="287"/>
      <c r="Y152" s="287"/>
      <c r="Z152" s="287"/>
      <c r="AA152" s="287"/>
      <c r="AB152" s="287"/>
      <c r="AC152" s="287"/>
      <c r="AD152" s="287"/>
      <c r="AE152" s="287"/>
      <c r="AF152" s="289" t="str">
        <f t="shared" si="3"/>
        <v/>
      </c>
      <c r="AG152" s="290"/>
      <c r="AH152" s="290"/>
      <c r="AI152" s="290"/>
      <c r="AJ152" s="290"/>
      <c r="AK152" s="290"/>
      <c r="AL152" s="291"/>
      <c r="AM152" s="287" t="str">
        <f>IF(中間シート!H381&lt;&gt;0,中間シート!H381,"")</f>
        <v/>
      </c>
      <c r="AN152" s="287"/>
      <c r="AO152" s="287"/>
      <c r="AP152" s="287"/>
      <c r="AQ152" s="287"/>
      <c r="AR152" s="287"/>
      <c r="AS152" s="287"/>
      <c r="AT152" s="287"/>
      <c r="AU152" s="287"/>
    </row>
    <row r="153" spans="10:47" ht="17.100000000000001" customHeight="1" x14ac:dyDescent="0.15">
      <c r="J153" s="278" t="s">
        <v>163</v>
      </c>
      <c r="K153" s="278"/>
      <c r="L153" s="278"/>
      <c r="M153" s="278"/>
      <c r="N153" s="287" t="str">
        <f>IF(中間シート!D382&lt;&gt;0,中間シート!D382,"")</f>
        <v/>
      </c>
      <c r="O153" s="287"/>
      <c r="P153" s="287"/>
      <c r="Q153" s="287"/>
      <c r="R153" s="287"/>
      <c r="S153" s="287"/>
      <c r="T153" s="287"/>
      <c r="U153" s="287"/>
      <c r="V153" s="287"/>
      <c r="W153" s="287" t="str">
        <f>IF(中間シート!G382&lt;&gt;0,中間シート!G382,"")</f>
        <v/>
      </c>
      <c r="X153" s="287"/>
      <c r="Y153" s="287"/>
      <c r="Z153" s="287"/>
      <c r="AA153" s="287"/>
      <c r="AB153" s="287"/>
      <c r="AC153" s="287"/>
      <c r="AD153" s="287"/>
      <c r="AE153" s="287"/>
      <c r="AF153" s="289" t="str">
        <f t="shared" si="3"/>
        <v/>
      </c>
      <c r="AG153" s="290"/>
      <c r="AH153" s="290"/>
      <c r="AI153" s="290"/>
      <c r="AJ153" s="290"/>
      <c r="AK153" s="290"/>
      <c r="AL153" s="291"/>
      <c r="AM153" s="287" t="str">
        <f>IF(中間シート!H382&lt;&gt;0,中間シート!H382,"")</f>
        <v/>
      </c>
      <c r="AN153" s="287"/>
      <c r="AO153" s="287"/>
      <c r="AP153" s="287"/>
      <c r="AQ153" s="287"/>
      <c r="AR153" s="287"/>
      <c r="AS153" s="287"/>
      <c r="AT153" s="287"/>
      <c r="AU153" s="287"/>
    </row>
    <row r="154" spans="10:47" ht="17.100000000000001" customHeight="1" x14ac:dyDescent="0.15">
      <c r="J154" s="278" t="s">
        <v>165</v>
      </c>
      <c r="K154" s="278"/>
      <c r="L154" s="278"/>
      <c r="M154" s="278"/>
      <c r="N154" s="287" t="str">
        <f>IF(中間シート!D383&lt;&gt;0,中間シート!D383,"")</f>
        <v/>
      </c>
      <c r="O154" s="287"/>
      <c r="P154" s="287"/>
      <c r="Q154" s="287"/>
      <c r="R154" s="287"/>
      <c r="S154" s="287"/>
      <c r="T154" s="287"/>
      <c r="U154" s="287"/>
      <c r="V154" s="287"/>
      <c r="W154" s="287" t="str">
        <f>IF(中間シート!G383&lt;&gt;0,中間シート!G383,"")</f>
        <v/>
      </c>
      <c r="X154" s="287"/>
      <c r="Y154" s="287"/>
      <c r="Z154" s="287"/>
      <c r="AA154" s="287"/>
      <c r="AB154" s="287"/>
      <c r="AC154" s="287"/>
      <c r="AD154" s="287"/>
      <c r="AE154" s="287"/>
      <c r="AF154" s="289" t="str">
        <f t="shared" si="3"/>
        <v/>
      </c>
      <c r="AG154" s="290"/>
      <c r="AH154" s="290"/>
      <c r="AI154" s="290"/>
      <c r="AJ154" s="290"/>
      <c r="AK154" s="290"/>
      <c r="AL154" s="291"/>
      <c r="AM154" s="287" t="str">
        <f>IF(中間シート!H383&lt;&gt;0,中間シート!H383,"")</f>
        <v/>
      </c>
      <c r="AN154" s="287"/>
      <c r="AO154" s="287"/>
      <c r="AP154" s="287"/>
      <c r="AQ154" s="287"/>
      <c r="AR154" s="287"/>
      <c r="AS154" s="287"/>
      <c r="AT154" s="287"/>
      <c r="AU154" s="287"/>
    </row>
    <row r="155" spans="10:47" ht="17.100000000000001" customHeight="1" x14ac:dyDescent="0.15">
      <c r="J155" s="278" t="s">
        <v>166</v>
      </c>
      <c r="K155" s="278"/>
      <c r="L155" s="278"/>
      <c r="M155" s="278"/>
      <c r="N155" s="287" t="str">
        <f>IF(中間シート!D384&lt;&gt;0,中間シート!D384,"")</f>
        <v/>
      </c>
      <c r="O155" s="287"/>
      <c r="P155" s="287"/>
      <c r="Q155" s="287"/>
      <c r="R155" s="287"/>
      <c r="S155" s="287"/>
      <c r="T155" s="287"/>
      <c r="U155" s="287"/>
      <c r="V155" s="287"/>
      <c r="W155" s="287" t="str">
        <f>IF(中間シート!G384&lt;&gt;0,中間シート!G384,"")</f>
        <v/>
      </c>
      <c r="X155" s="287"/>
      <c r="Y155" s="287"/>
      <c r="Z155" s="287"/>
      <c r="AA155" s="287"/>
      <c r="AB155" s="287"/>
      <c r="AC155" s="287"/>
      <c r="AD155" s="287"/>
      <c r="AE155" s="287"/>
      <c r="AF155" s="289" t="str">
        <f t="shared" si="3"/>
        <v/>
      </c>
      <c r="AG155" s="290"/>
      <c r="AH155" s="290"/>
      <c r="AI155" s="290"/>
      <c r="AJ155" s="290"/>
      <c r="AK155" s="290"/>
      <c r="AL155" s="291"/>
      <c r="AM155" s="287" t="str">
        <f>IF(中間シート!H384&lt;&gt;0,中間シート!H384,"")</f>
        <v/>
      </c>
      <c r="AN155" s="287"/>
      <c r="AO155" s="287"/>
      <c r="AP155" s="287"/>
      <c r="AQ155" s="287"/>
      <c r="AR155" s="287"/>
      <c r="AS155" s="287"/>
      <c r="AT155" s="287"/>
      <c r="AU155" s="287"/>
    </row>
    <row r="156" spans="10:47" ht="17.100000000000001" customHeight="1" x14ac:dyDescent="0.15">
      <c r="J156" s="278" t="s">
        <v>167</v>
      </c>
      <c r="K156" s="278"/>
      <c r="L156" s="278"/>
      <c r="M156" s="278"/>
      <c r="N156" s="287" t="str">
        <f>IF(中間シート!D385&lt;&gt;0,中間シート!D385,"")</f>
        <v/>
      </c>
      <c r="O156" s="287"/>
      <c r="P156" s="287"/>
      <c r="Q156" s="287"/>
      <c r="R156" s="287"/>
      <c r="S156" s="287"/>
      <c r="T156" s="287"/>
      <c r="U156" s="287"/>
      <c r="V156" s="287"/>
      <c r="W156" s="287" t="str">
        <f>IF(中間シート!G385&lt;&gt;0,中間シート!G385,"")</f>
        <v/>
      </c>
      <c r="X156" s="287"/>
      <c r="Y156" s="287"/>
      <c r="Z156" s="287"/>
      <c r="AA156" s="287"/>
      <c r="AB156" s="287"/>
      <c r="AC156" s="287"/>
      <c r="AD156" s="287"/>
      <c r="AE156" s="287"/>
      <c r="AF156" s="289" t="str">
        <f t="shared" si="3"/>
        <v/>
      </c>
      <c r="AG156" s="290"/>
      <c r="AH156" s="290"/>
      <c r="AI156" s="290"/>
      <c r="AJ156" s="290"/>
      <c r="AK156" s="290"/>
      <c r="AL156" s="291"/>
      <c r="AM156" s="287" t="str">
        <f>IF(中間シート!H385&lt;&gt;0,中間シート!H385,"")</f>
        <v/>
      </c>
      <c r="AN156" s="287"/>
      <c r="AO156" s="287"/>
      <c r="AP156" s="287"/>
      <c r="AQ156" s="287"/>
      <c r="AR156" s="287"/>
      <c r="AS156" s="287"/>
      <c r="AT156" s="287"/>
      <c r="AU156" s="287"/>
    </row>
    <row r="157" spans="10:47" ht="17.100000000000001" customHeight="1" x14ac:dyDescent="0.15">
      <c r="J157" s="278" t="s">
        <v>168</v>
      </c>
      <c r="K157" s="278"/>
      <c r="L157" s="278"/>
      <c r="M157" s="278"/>
      <c r="N157" s="287" t="str">
        <f>IF(中間シート!D386&lt;&gt;0,中間シート!D386,"")</f>
        <v/>
      </c>
      <c r="O157" s="287"/>
      <c r="P157" s="287"/>
      <c r="Q157" s="287"/>
      <c r="R157" s="287"/>
      <c r="S157" s="287"/>
      <c r="T157" s="287"/>
      <c r="U157" s="287"/>
      <c r="V157" s="287"/>
      <c r="W157" s="287" t="str">
        <f>IF(中間シート!G386&lt;&gt;0,中間シート!G386,"")</f>
        <v/>
      </c>
      <c r="X157" s="287"/>
      <c r="Y157" s="287"/>
      <c r="Z157" s="287"/>
      <c r="AA157" s="287"/>
      <c r="AB157" s="287"/>
      <c r="AC157" s="287"/>
      <c r="AD157" s="287"/>
      <c r="AE157" s="287"/>
      <c r="AF157" s="289" t="str">
        <f t="shared" si="3"/>
        <v/>
      </c>
      <c r="AG157" s="290"/>
      <c r="AH157" s="290"/>
      <c r="AI157" s="290"/>
      <c r="AJ157" s="290"/>
      <c r="AK157" s="290"/>
      <c r="AL157" s="291"/>
      <c r="AM157" s="287" t="str">
        <f>IF(中間シート!H386&lt;&gt;0,中間シート!H386,"")</f>
        <v/>
      </c>
      <c r="AN157" s="287"/>
      <c r="AO157" s="287"/>
      <c r="AP157" s="287"/>
      <c r="AQ157" s="287"/>
      <c r="AR157" s="287"/>
      <c r="AS157" s="287"/>
      <c r="AT157" s="287"/>
      <c r="AU157" s="287"/>
    </row>
    <row r="158" spans="10:47" ht="17.100000000000001" customHeight="1" x14ac:dyDescent="0.15">
      <c r="J158" s="278" t="s">
        <v>169</v>
      </c>
      <c r="K158" s="278"/>
      <c r="L158" s="278"/>
      <c r="M158" s="278"/>
      <c r="N158" s="287" t="str">
        <f>IF(中間シート!D387&lt;&gt;0,中間シート!D387,"")</f>
        <v/>
      </c>
      <c r="O158" s="287"/>
      <c r="P158" s="287"/>
      <c r="Q158" s="287"/>
      <c r="R158" s="287"/>
      <c r="S158" s="287"/>
      <c r="T158" s="287"/>
      <c r="U158" s="287"/>
      <c r="V158" s="287"/>
      <c r="W158" s="287" t="str">
        <f>IF(中間シート!G387&lt;&gt;0,中間シート!G387,"")</f>
        <v/>
      </c>
      <c r="X158" s="287"/>
      <c r="Y158" s="287"/>
      <c r="Z158" s="287"/>
      <c r="AA158" s="287"/>
      <c r="AB158" s="287"/>
      <c r="AC158" s="287"/>
      <c r="AD158" s="287"/>
      <c r="AE158" s="287"/>
      <c r="AF158" s="289" t="str">
        <f t="shared" si="3"/>
        <v/>
      </c>
      <c r="AG158" s="290"/>
      <c r="AH158" s="290"/>
      <c r="AI158" s="290"/>
      <c r="AJ158" s="290"/>
      <c r="AK158" s="290"/>
      <c r="AL158" s="291"/>
      <c r="AM158" s="287" t="str">
        <f>IF(中間シート!H387&lt;&gt;0,中間シート!H387,"")</f>
        <v/>
      </c>
      <c r="AN158" s="287"/>
      <c r="AO158" s="287"/>
      <c r="AP158" s="287"/>
      <c r="AQ158" s="287"/>
      <c r="AR158" s="287"/>
      <c r="AS158" s="287"/>
      <c r="AT158" s="287"/>
      <c r="AU158" s="287"/>
    </row>
    <row r="159" spans="10:47" ht="17.100000000000001" customHeight="1" x14ac:dyDescent="0.15">
      <c r="J159" s="278" t="s">
        <v>170</v>
      </c>
      <c r="K159" s="278"/>
      <c r="L159" s="278"/>
      <c r="M159" s="278"/>
      <c r="N159" s="287" t="str">
        <f>IF(中間シート!D388&lt;&gt;0,中間シート!D388,"")</f>
        <v/>
      </c>
      <c r="O159" s="287"/>
      <c r="P159" s="287"/>
      <c r="Q159" s="287"/>
      <c r="R159" s="287"/>
      <c r="S159" s="287"/>
      <c r="T159" s="287"/>
      <c r="U159" s="287"/>
      <c r="V159" s="287"/>
      <c r="W159" s="287" t="str">
        <f>IF(中間シート!G388&lt;&gt;0,中間シート!G388,"")</f>
        <v/>
      </c>
      <c r="X159" s="287"/>
      <c r="Y159" s="287"/>
      <c r="Z159" s="287"/>
      <c r="AA159" s="287"/>
      <c r="AB159" s="287"/>
      <c r="AC159" s="287"/>
      <c r="AD159" s="287"/>
      <c r="AE159" s="287"/>
      <c r="AF159" s="289" t="str">
        <f t="shared" si="3"/>
        <v/>
      </c>
      <c r="AG159" s="290"/>
      <c r="AH159" s="290"/>
      <c r="AI159" s="290"/>
      <c r="AJ159" s="290"/>
      <c r="AK159" s="290"/>
      <c r="AL159" s="291"/>
      <c r="AM159" s="287" t="str">
        <f>IF(中間シート!H388&lt;&gt;0,中間シート!H388,"")</f>
        <v/>
      </c>
      <c r="AN159" s="287"/>
      <c r="AO159" s="287"/>
      <c r="AP159" s="287"/>
      <c r="AQ159" s="287"/>
      <c r="AR159" s="287"/>
      <c r="AS159" s="287"/>
      <c r="AT159" s="287"/>
      <c r="AU159" s="287"/>
    </row>
    <row r="160" spans="10:47" ht="17.100000000000001" customHeight="1" x14ac:dyDescent="0.15">
      <c r="J160" s="278" t="s">
        <v>171</v>
      </c>
      <c r="K160" s="278"/>
      <c r="L160" s="278"/>
      <c r="M160" s="278"/>
      <c r="N160" s="287" t="str">
        <f>IF(中間シート!D389&lt;&gt;0,中間シート!D389,"")</f>
        <v/>
      </c>
      <c r="O160" s="287"/>
      <c r="P160" s="287"/>
      <c r="Q160" s="287"/>
      <c r="R160" s="287"/>
      <c r="S160" s="287"/>
      <c r="T160" s="287"/>
      <c r="U160" s="287"/>
      <c r="V160" s="287"/>
      <c r="W160" s="287" t="str">
        <f>IF(中間シート!G389&lt;&gt;0,中間シート!G389,"")</f>
        <v/>
      </c>
      <c r="X160" s="287"/>
      <c r="Y160" s="287"/>
      <c r="Z160" s="287"/>
      <c r="AA160" s="287"/>
      <c r="AB160" s="287"/>
      <c r="AC160" s="287"/>
      <c r="AD160" s="287"/>
      <c r="AE160" s="287"/>
      <c r="AF160" s="289" t="str">
        <f t="shared" si="3"/>
        <v/>
      </c>
      <c r="AG160" s="290"/>
      <c r="AH160" s="290"/>
      <c r="AI160" s="290"/>
      <c r="AJ160" s="290"/>
      <c r="AK160" s="290"/>
      <c r="AL160" s="291"/>
      <c r="AM160" s="287" t="str">
        <f>IF(中間シート!H389&lt;&gt;0,中間シート!H389,"")</f>
        <v/>
      </c>
      <c r="AN160" s="287"/>
      <c r="AO160" s="287"/>
      <c r="AP160" s="287"/>
      <c r="AQ160" s="287"/>
      <c r="AR160" s="287"/>
      <c r="AS160" s="287"/>
      <c r="AT160" s="287"/>
      <c r="AU160" s="287"/>
    </row>
    <row r="161" spans="10:49" ht="17.100000000000001" customHeight="1" x14ac:dyDescent="0.15">
      <c r="J161" s="278" t="s">
        <v>172</v>
      </c>
      <c r="K161" s="278"/>
      <c r="L161" s="278"/>
      <c r="M161" s="278"/>
      <c r="N161" s="287" t="str">
        <f>IF(中間シート!D390&lt;&gt;0,中間シート!D390,"")</f>
        <v/>
      </c>
      <c r="O161" s="287"/>
      <c r="P161" s="287"/>
      <c r="Q161" s="287"/>
      <c r="R161" s="287"/>
      <c r="S161" s="287"/>
      <c r="T161" s="287"/>
      <c r="U161" s="287"/>
      <c r="V161" s="287"/>
      <c r="W161" s="287" t="str">
        <f>IF(中間シート!G390&lt;&gt;0,中間シート!G390,"")</f>
        <v/>
      </c>
      <c r="X161" s="287"/>
      <c r="Y161" s="287"/>
      <c r="Z161" s="287"/>
      <c r="AA161" s="287"/>
      <c r="AB161" s="287"/>
      <c r="AC161" s="287"/>
      <c r="AD161" s="287"/>
      <c r="AE161" s="287"/>
      <c r="AF161" s="289" t="str">
        <f t="shared" si="3"/>
        <v/>
      </c>
      <c r="AG161" s="290"/>
      <c r="AH161" s="290"/>
      <c r="AI161" s="290"/>
      <c r="AJ161" s="290"/>
      <c r="AK161" s="290"/>
      <c r="AL161" s="291"/>
      <c r="AM161" s="287" t="str">
        <f>IF(中間シート!H390&lt;&gt;0,中間シート!H390,"")</f>
        <v/>
      </c>
      <c r="AN161" s="287"/>
      <c r="AO161" s="287"/>
      <c r="AP161" s="287"/>
      <c r="AQ161" s="287"/>
      <c r="AR161" s="287"/>
      <c r="AS161" s="287"/>
      <c r="AT161" s="287"/>
      <c r="AU161" s="287"/>
    </row>
    <row r="162" spans="10:49" ht="17.100000000000001" customHeight="1" x14ac:dyDescent="0.15">
      <c r="J162" s="278" t="s">
        <v>173</v>
      </c>
      <c r="K162" s="278"/>
      <c r="L162" s="278"/>
      <c r="M162" s="278"/>
      <c r="N162" s="287" t="str">
        <f>IF(中間シート!D391&lt;&gt;0,中間シート!D391,"")</f>
        <v/>
      </c>
      <c r="O162" s="287"/>
      <c r="P162" s="287"/>
      <c r="Q162" s="287"/>
      <c r="R162" s="287"/>
      <c r="S162" s="287"/>
      <c r="T162" s="287"/>
      <c r="U162" s="287"/>
      <c r="V162" s="287"/>
      <c r="W162" s="287" t="str">
        <f>IF(中間シート!G391&lt;&gt;0,中間シート!G391,"")</f>
        <v/>
      </c>
      <c r="X162" s="287"/>
      <c r="Y162" s="287"/>
      <c r="Z162" s="287"/>
      <c r="AA162" s="287"/>
      <c r="AB162" s="287"/>
      <c r="AC162" s="287"/>
      <c r="AD162" s="287"/>
      <c r="AE162" s="287"/>
      <c r="AF162" s="289" t="str">
        <f t="shared" si="3"/>
        <v/>
      </c>
      <c r="AG162" s="290"/>
      <c r="AH162" s="290"/>
      <c r="AI162" s="290"/>
      <c r="AJ162" s="290"/>
      <c r="AK162" s="290"/>
      <c r="AL162" s="291"/>
      <c r="AM162" s="287" t="str">
        <f>IF(中間シート!H391&lt;&gt;0,中間シート!H391,"")</f>
        <v/>
      </c>
      <c r="AN162" s="287"/>
      <c r="AO162" s="287"/>
      <c r="AP162" s="287"/>
      <c r="AQ162" s="287"/>
      <c r="AR162" s="287"/>
      <c r="AS162" s="287"/>
      <c r="AT162" s="287"/>
      <c r="AU162" s="287"/>
    </row>
    <row r="163" spans="10:49" ht="17.100000000000001" customHeight="1" x14ac:dyDescent="0.15">
      <c r="J163" s="278" t="s">
        <v>174</v>
      </c>
      <c r="K163" s="278"/>
      <c r="L163" s="278"/>
      <c r="M163" s="278"/>
      <c r="N163" s="287" t="str">
        <f>IF(中間シート!D392&lt;&gt;0,中間シート!D392,"")</f>
        <v/>
      </c>
      <c r="O163" s="287"/>
      <c r="P163" s="287"/>
      <c r="Q163" s="287"/>
      <c r="R163" s="287"/>
      <c r="S163" s="287"/>
      <c r="T163" s="287"/>
      <c r="U163" s="287"/>
      <c r="V163" s="287"/>
      <c r="W163" s="287" t="str">
        <f>IF(中間シート!G392&lt;&gt;0,中間シート!G392,"")</f>
        <v/>
      </c>
      <c r="X163" s="287"/>
      <c r="Y163" s="287"/>
      <c r="Z163" s="287"/>
      <c r="AA163" s="287"/>
      <c r="AB163" s="287"/>
      <c r="AC163" s="287"/>
      <c r="AD163" s="287"/>
      <c r="AE163" s="287"/>
      <c r="AF163" s="289" t="str">
        <f t="shared" si="3"/>
        <v/>
      </c>
      <c r="AG163" s="290"/>
      <c r="AH163" s="290"/>
      <c r="AI163" s="290"/>
      <c r="AJ163" s="290"/>
      <c r="AK163" s="290"/>
      <c r="AL163" s="291"/>
      <c r="AM163" s="287" t="str">
        <f>IF(中間シート!H392&lt;&gt;0,中間シート!H392,"")</f>
        <v/>
      </c>
      <c r="AN163" s="287"/>
      <c r="AO163" s="287"/>
      <c r="AP163" s="287"/>
      <c r="AQ163" s="287"/>
      <c r="AR163" s="287"/>
      <c r="AS163" s="287"/>
      <c r="AT163" s="287"/>
      <c r="AU163" s="287"/>
    </row>
    <row r="164" spans="10:49" ht="17.100000000000001" customHeight="1" x14ac:dyDescent="0.15">
      <c r="J164" s="278" t="s">
        <v>175</v>
      </c>
      <c r="K164" s="278"/>
      <c r="L164" s="278"/>
      <c r="M164" s="278"/>
      <c r="N164" s="287" t="str">
        <f>IF(中間シート!D393&lt;&gt;0,中間シート!D393,"")</f>
        <v/>
      </c>
      <c r="O164" s="287"/>
      <c r="P164" s="287"/>
      <c r="Q164" s="287"/>
      <c r="R164" s="287"/>
      <c r="S164" s="287"/>
      <c r="T164" s="287"/>
      <c r="U164" s="287"/>
      <c r="V164" s="287"/>
      <c r="W164" s="287" t="str">
        <f>IF(中間シート!G393&lt;&gt;0,中間シート!G393,"")</f>
        <v/>
      </c>
      <c r="X164" s="287"/>
      <c r="Y164" s="287"/>
      <c r="Z164" s="287"/>
      <c r="AA164" s="287"/>
      <c r="AB164" s="287"/>
      <c r="AC164" s="287"/>
      <c r="AD164" s="287"/>
      <c r="AE164" s="287"/>
      <c r="AF164" s="289" t="str">
        <f t="shared" si="3"/>
        <v/>
      </c>
      <c r="AG164" s="290"/>
      <c r="AH164" s="290"/>
      <c r="AI164" s="290"/>
      <c r="AJ164" s="290"/>
      <c r="AK164" s="290"/>
      <c r="AL164" s="291"/>
      <c r="AM164" s="287" t="str">
        <f>IF(中間シート!H393&lt;&gt;0,中間シート!H393,"")</f>
        <v/>
      </c>
      <c r="AN164" s="287"/>
      <c r="AO164" s="287"/>
      <c r="AP164" s="287"/>
      <c r="AQ164" s="287"/>
      <c r="AR164" s="287"/>
      <c r="AS164" s="287"/>
      <c r="AT164" s="287"/>
      <c r="AU164" s="287"/>
    </row>
    <row r="165" spans="10:49" ht="17.100000000000001" customHeight="1" x14ac:dyDescent="0.15">
      <c r="J165" s="278" t="s">
        <v>176</v>
      </c>
      <c r="K165" s="278"/>
      <c r="L165" s="278"/>
      <c r="M165" s="278"/>
      <c r="N165" s="287" t="str">
        <f>IF(中間シート!D394&lt;&gt;0,中間シート!D394,"")</f>
        <v/>
      </c>
      <c r="O165" s="287"/>
      <c r="P165" s="287"/>
      <c r="Q165" s="287"/>
      <c r="R165" s="287"/>
      <c r="S165" s="287"/>
      <c r="T165" s="287"/>
      <c r="U165" s="287"/>
      <c r="V165" s="287"/>
      <c r="W165" s="287" t="str">
        <f>IF(中間シート!G394&lt;&gt;0,中間シート!G394,"")</f>
        <v/>
      </c>
      <c r="X165" s="287"/>
      <c r="Y165" s="287"/>
      <c r="Z165" s="287"/>
      <c r="AA165" s="287"/>
      <c r="AB165" s="287"/>
      <c r="AC165" s="287"/>
      <c r="AD165" s="287"/>
      <c r="AE165" s="287"/>
      <c r="AF165" s="289" t="str">
        <f t="shared" si="3"/>
        <v/>
      </c>
      <c r="AG165" s="290"/>
      <c r="AH165" s="290"/>
      <c r="AI165" s="290"/>
      <c r="AJ165" s="290"/>
      <c r="AK165" s="290"/>
      <c r="AL165" s="291"/>
      <c r="AM165" s="287" t="str">
        <f>IF(中間シート!H394&lt;&gt;0,中間シート!H394,"")</f>
        <v/>
      </c>
      <c r="AN165" s="287"/>
      <c r="AO165" s="287"/>
      <c r="AP165" s="287"/>
      <c r="AQ165" s="287"/>
      <c r="AR165" s="287"/>
      <c r="AS165" s="287"/>
      <c r="AT165" s="287"/>
      <c r="AU165" s="287"/>
    </row>
    <row r="166" spans="10:49" ht="17.100000000000001" customHeight="1" x14ac:dyDescent="0.15">
      <c r="J166" s="278" t="s">
        <v>177</v>
      </c>
      <c r="K166" s="278"/>
      <c r="L166" s="278"/>
      <c r="M166" s="278"/>
      <c r="N166" s="287" t="str">
        <f>IF(中間シート!D395&lt;&gt;0,中間シート!D395,"")</f>
        <v/>
      </c>
      <c r="O166" s="287"/>
      <c r="P166" s="287"/>
      <c r="Q166" s="287"/>
      <c r="R166" s="287"/>
      <c r="S166" s="287"/>
      <c r="T166" s="287"/>
      <c r="U166" s="287"/>
      <c r="V166" s="287"/>
      <c r="W166" s="287" t="str">
        <f>IF(中間シート!G395&lt;&gt;0,中間シート!G395,"")</f>
        <v/>
      </c>
      <c r="X166" s="287"/>
      <c r="Y166" s="287"/>
      <c r="Z166" s="287"/>
      <c r="AA166" s="287"/>
      <c r="AB166" s="287"/>
      <c r="AC166" s="287"/>
      <c r="AD166" s="287"/>
      <c r="AE166" s="287"/>
      <c r="AF166" s="289" t="str">
        <f t="shared" si="3"/>
        <v/>
      </c>
      <c r="AG166" s="290"/>
      <c r="AH166" s="290"/>
      <c r="AI166" s="290"/>
      <c r="AJ166" s="290"/>
      <c r="AK166" s="290"/>
      <c r="AL166" s="291"/>
      <c r="AM166" s="287" t="str">
        <f>IF(中間シート!H395&lt;&gt;0,中間シート!H395,"")</f>
        <v/>
      </c>
      <c r="AN166" s="287"/>
      <c r="AO166" s="287"/>
      <c r="AP166" s="287"/>
      <c r="AQ166" s="287"/>
      <c r="AR166" s="287"/>
      <c r="AS166" s="287"/>
      <c r="AT166" s="287"/>
      <c r="AU166" s="287"/>
    </row>
    <row r="167" spans="10:49" ht="17.100000000000001" customHeight="1" x14ac:dyDescent="0.15">
      <c r="J167" s="278" t="s">
        <v>178</v>
      </c>
      <c r="K167" s="278"/>
      <c r="L167" s="278"/>
      <c r="M167" s="278"/>
      <c r="N167" s="287" t="str">
        <f>IF(中間シート!D396&lt;&gt;0,中間シート!D396,"")</f>
        <v/>
      </c>
      <c r="O167" s="287"/>
      <c r="P167" s="287"/>
      <c r="Q167" s="287"/>
      <c r="R167" s="287"/>
      <c r="S167" s="287"/>
      <c r="T167" s="287"/>
      <c r="U167" s="287"/>
      <c r="V167" s="287"/>
      <c r="W167" s="287" t="str">
        <f>IF(中間シート!G396&lt;&gt;0,中間シート!G396,"")</f>
        <v/>
      </c>
      <c r="X167" s="287"/>
      <c r="Y167" s="287"/>
      <c r="Z167" s="287"/>
      <c r="AA167" s="287"/>
      <c r="AB167" s="287"/>
      <c r="AC167" s="287"/>
      <c r="AD167" s="287"/>
      <c r="AE167" s="287"/>
      <c r="AF167" s="289" t="str">
        <f t="shared" si="3"/>
        <v/>
      </c>
      <c r="AG167" s="290"/>
      <c r="AH167" s="290"/>
      <c r="AI167" s="290"/>
      <c r="AJ167" s="290"/>
      <c r="AK167" s="290"/>
      <c r="AL167" s="291"/>
      <c r="AM167" s="287" t="str">
        <f>IF(中間シート!H396&lt;&gt;0,中間シート!H396,"")</f>
        <v/>
      </c>
      <c r="AN167" s="287"/>
      <c r="AO167" s="287"/>
      <c r="AP167" s="287"/>
      <c r="AQ167" s="287"/>
      <c r="AR167" s="287"/>
      <c r="AS167" s="287"/>
      <c r="AT167" s="287"/>
      <c r="AU167" s="287"/>
    </row>
    <row r="168" spans="10:49" ht="17.100000000000001" customHeight="1" x14ac:dyDescent="0.15">
      <c r="J168" s="278" t="s">
        <v>179</v>
      </c>
      <c r="K168" s="278"/>
      <c r="L168" s="278"/>
      <c r="M168" s="278"/>
      <c r="N168" s="287" t="str">
        <f>IF(中間シート!D397&lt;&gt;0,中間シート!D397,"")</f>
        <v/>
      </c>
      <c r="O168" s="287"/>
      <c r="P168" s="287"/>
      <c r="Q168" s="287"/>
      <c r="R168" s="287"/>
      <c r="S168" s="287"/>
      <c r="T168" s="287"/>
      <c r="U168" s="287"/>
      <c r="V168" s="287"/>
      <c r="W168" s="287" t="str">
        <f>IF(中間シート!G397&lt;&gt;0,中間シート!G397,"")</f>
        <v/>
      </c>
      <c r="X168" s="287"/>
      <c r="Y168" s="287"/>
      <c r="Z168" s="287"/>
      <c r="AA168" s="287"/>
      <c r="AB168" s="287"/>
      <c r="AC168" s="287"/>
      <c r="AD168" s="287"/>
      <c r="AE168" s="287"/>
      <c r="AF168" s="289" t="str">
        <f t="shared" si="3"/>
        <v/>
      </c>
      <c r="AG168" s="290"/>
      <c r="AH168" s="290"/>
      <c r="AI168" s="290"/>
      <c r="AJ168" s="290"/>
      <c r="AK168" s="290"/>
      <c r="AL168" s="291"/>
      <c r="AM168" s="287" t="str">
        <f>IF(中間シート!H397&lt;&gt;0,中間シート!H397,"")</f>
        <v/>
      </c>
      <c r="AN168" s="287"/>
      <c r="AO168" s="287"/>
      <c r="AP168" s="287"/>
      <c r="AQ168" s="287"/>
      <c r="AR168" s="287"/>
      <c r="AS168" s="287"/>
      <c r="AT168" s="287"/>
      <c r="AU168" s="287"/>
    </row>
    <row r="169" spans="10:49" ht="17.100000000000001" customHeight="1" x14ac:dyDescent="0.15">
      <c r="J169" s="278" t="s">
        <v>180</v>
      </c>
      <c r="K169" s="278"/>
      <c r="L169" s="278"/>
      <c r="M169" s="278"/>
      <c r="N169" s="287" t="str">
        <f>IF(中間シート!D398&lt;&gt;0,中間シート!D398,"")</f>
        <v/>
      </c>
      <c r="O169" s="287"/>
      <c r="P169" s="287"/>
      <c r="Q169" s="287"/>
      <c r="R169" s="287"/>
      <c r="S169" s="287"/>
      <c r="T169" s="287"/>
      <c r="U169" s="287"/>
      <c r="V169" s="287"/>
      <c r="W169" s="287" t="str">
        <f>IF(中間シート!G398&lt;&gt;0,中間シート!G398,"")</f>
        <v/>
      </c>
      <c r="X169" s="287"/>
      <c r="Y169" s="287"/>
      <c r="Z169" s="287"/>
      <c r="AA169" s="287"/>
      <c r="AB169" s="287"/>
      <c r="AC169" s="287"/>
      <c r="AD169" s="287"/>
      <c r="AE169" s="287"/>
      <c r="AF169" s="289" t="str">
        <f t="shared" si="3"/>
        <v/>
      </c>
      <c r="AG169" s="290"/>
      <c r="AH169" s="290"/>
      <c r="AI169" s="290"/>
      <c r="AJ169" s="290"/>
      <c r="AK169" s="290"/>
      <c r="AL169" s="291"/>
      <c r="AM169" s="287" t="str">
        <f>IF(中間シート!H398&lt;&gt;0,中間シート!H398,"")</f>
        <v/>
      </c>
      <c r="AN169" s="287"/>
      <c r="AO169" s="287"/>
      <c r="AP169" s="287"/>
      <c r="AQ169" s="287"/>
      <c r="AR169" s="287"/>
      <c r="AS169" s="287"/>
      <c r="AT169" s="287"/>
      <c r="AU169" s="287"/>
    </row>
    <row r="170" spans="10:49" ht="17.100000000000001" customHeight="1" x14ac:dyDescent="0.15">
      <c r="J170" s="278" t="s">
        <v>181</v>
      </c>
      <c r="K170" s="278"/>
      <c r="L170" s="278"/>
      <c r="M170" s="278"/>
      <c r="N170" s="287" t="str">
        <f>IF(中間シート!D399&lt;&gt;0,中間シート!D399,"")</f>
        <v/>
      </c>
      <c r="O170" s="287"/>
      <c r="P170" s="287"/>
      <c r="Q170" s="287"/>
      <c r="R170" s="287"/>
      <c r="S170" s="287"/>
      <c r="T170" s="287"/>
      <c r="U170" s="287"/>
      <c r="V170" s="287"/>
      <c r="W170" s="287" t="str">
        <f>IF(中間シート!G399&lt;&gt;0,中間シート!G399,"")</f>
        <v/>
      </c>
      <c r="X170" s="287"/>
      <c r="Y170" s="287"/>
      <c r="Z170" s="287"/>
      <c r="AA170" s="287"/>
      <c r="AB170" s="287"/>
      <c r="AC170" s="287"/>
      <c r="AD170" s="287"/>
      <c r="AE170" s="287"/>
      <c r="AF170" s="289" t="str">
        <f t="shared" si="3"/>
        <v/>
      </c>
      <c r="AG170" s="290"/>
      <c r="AH170" s="290"/>
      <c r="AI170" s="290"/>
      <c r="AJ170" s="290"/>
      <c r="AK170" s="290"/>
      <c r="AL170" s="291"/>
      <c r="AM170" s="287" t="str">
        <f>IF(中間シート!H399&lt;&gt;0,中間シート!H399,"")</f>
        <v/>
      </c>
      <c r="AN170" s="287"/>
      <c r="AO170" s="287"/>
      <c r="AP170" s="287"/>
      <c r="AQ170" s="287"/>
      <c r="AR170" s="287"/>
      <c r="AS170" s="287"/>
      <c r="AT170" s="287"/>
      <c r="AU170" s="287"/>
    </row>
    <row r="171" spans="10:49" ht="17.100000000000001" customHeight="1" x14ac:dyDescent="0.15">
      <c r="J171" s="278" t="s">
        <v>182</v>
      </c>
      <c r="K171" s="278"/>
      <c r="L171" s="278"/>
      <c r="M171" s="278"/>
      <c r="N171" s="287" t="str">
        <f>IF(中間シート!D400&lt;&gt;0,中間シート!D400,"")</f>
        <v/>
      </c>
      <c r="O171" s="287"/>
      <c r="P171" s="287"/>
      <c r="Q171" s="287"/>
      <c r="R171" s="287"/>
      <c r="S171" s="287"/>
      <c r="T171" s="287"/>
      <c r="U171" s="287"/>
      <c r="V171" s="287"/>
      <c r="W171" s="287" t="str">
        <f>IF(中間シート!G400&lt;&gt;0,中間シート!G400,"")</f>
        <v/>
      </c>
      <c r="X171" s="287"/>
      <c r="Y171" s="287"/>
      <c r="Z171" s="287"/>
      <c r="AA171" s="287"/>
      <c r="AB171" s="287"/>
      <c r="AC171" s="287"/>
      <c r="AD171" s="287"/>
      <c r="AE171" s="287"/>
      <c r="AF171" s="289" t="str">
        <f t="shared" si="3"/>
        <v/>
      </c>
      <c r="AG171" s="290"/>
      <c r="AH171" s="290"/>
      <c r="AI171" s="290"/>
      <c r="AJ171" s="290"/>
      <c r="AK171" s="290"/>
      <c r="AL171" s="291"/>
      <c r="AM171" s="287" t="str">
        <f>IF(中間シート!H400&lt;&gt;0,中間シート!H400,"")</f>
        <v/>
      </c>
      <c r="AN171" s="287"/>
      <c r="AO171" s="287"/>
      <c r="AP171" s="287"/>
      <c r="AQ171" s="287"/>
      <c r="AR171" s="287"/>
      <c r="AS171" s="287"/>
      <c r="AT171" s="287"/>
      <c r="AU171" s="287"/>
    </row>
    <row r="172" spans="10:49" ht="17.100000000000001" customHeight="1" x14ac:dyDescent="0.15">
      <c r="J172" s="278" t="s">
        <v>183</v>
      </c>
      <c r="K172" s="278"/>
      <c r="L172" s="278"/>
      <c r="M172" s="278"/>
      <c r="N172" s="287" t="str">
        <f>IF(中間シート!D401&lt;&gt;0,中間シート!D401,"")</f>
        <v/>
      </c>
      <c r="O172" s="287"/>
      <c r="P172" s="287"/>
      <c r="Q172" s="287"/>
      <c r="R172" s="287"/>
      <c r="S172" s="287"/>
      <c r="T172" s="287"/>
      <c r="U172" s="287"/>
      <c r="V172" s="287"/>
      <c r="W172" s="287" t="str">
        <f>IF(中間シート!G401&lt;&gt;0,中間シート!G401,"")</f>
        <v/>
      </c>
      <c r="X172" s="287"/>
      <c r="Y172" s="287"/>
      <c r="Z172" s="287"/>
      <c r="AA172" s="287"/>
      <c r="AB172" s="287"/>
      <c r="AC172" s="287"/>
      <c r="AD172" s="287"/>
      <c r="AE172" s="287"/>
      <c r="AF172" s="289" t="str">
        <f t="shared" si="3"/>
        <v/>
      </c>
      <c r="AG172" s="290"/>
      <c r="AH172" s="290"/>
      <c r="AI172" s="290"/>
      <c r="AJ172" s="290"/>
      <c r="AK172" s="290"/>
      <c r="AL172" s="291"/>
      <c r="AM172" s="287" t="str">
        <f>IF(中間シート!H401&lt;&gt;0,中間シート!H401,"")</f>
        <v/>
      </c>
      <c r="AN172" s="287"/>
      <c r="AO172" s="287"/>
      <c r="AP172" s="287"/>
      <c r="AQ172" s="287"/>
      <c r="AR172" s="287"/>
      <c r="AS172" s="287"/>
      <c r="AT172" s="287"/>
      <c r="AU172" s="287"/>
    </row>
    <row r="173" spans="10:49" ht="17.100000000000001" customHeight="1" x14ac:dyDescent="0.15">
      <c r="J173" s="278" t="s">
        <v>184</v>
      </c>
      <c r="K173" s="278"/>
      <c r="L173" s="278"/>
      <c r="M173" s="278"/>
      <c r="N173" s="287" t="str">
        <f>IF(中間シート!D402&lt;&gt;0,中間シート!D402,"")</f>
        <v/>
      </c>
      <c r="O173" s="287"/>
      <c r="P173" s="287"/>
      <c r="Q173" s="287"/>
      <c r="R173" s="287"/>
      <c r="S173" s="287"/>
      <c r="T173" s="287"/>
      <c r="U173" s="287"/>
      <c r="V173" s="287"/>
      <c r="W173" s="287" t="str">
        <f>IF(中間シート!G402&lt;&gt;0,中間シート!G402,"")</f>
        <v/>
      </c>
      <c r="X173" s="287"/>
      <c r="Y173" s="287"/>
      <c r="Z173" s="287"/>
      <c r="AA173" s="287"/>
      <c r="AB173" s="287"/>
      <c r="AC173" s="287"/>
      <c r="AD173" s="287"/>
      <c r="AE173" s="287"/>
      <c r="AF173" s="289" t="str">
        <f t="shared" si="3"/>
        <v/>
      </c>
      <c r="AG173" s="290"/>
      <c r="AH173" s="290"/>
      <c r="AI173" s="290"/>
      <c r="AJ173" s="290"/>
      <c r="AK173" s="290"/>
      <c r="AL173" s="291"/>
      <c r="AM173" s="287" t="str">
        <f>IF(中間シート!H402&lt;&gt;0,中間シート!H402,"")</f>
        <v/>
      </c>
      <c r="AN173" s="287"/>
      <c r="AO173" s="287"/>
      <c r="AP173" s="287"/>
      <c r="AQ173" s="287"/>
      <c r="AR173" s="287"/>
      <c r="AS173" s="287"/>
      <c r="AT173" s="287"/>
      <c r="AU173" s="287"/>
    </row>
    <row r="174" spans="10:49" ht="16.5" customHeight="1" x14ac:dyDescent="0.15">
      <c r="J174" s="278" t="s">
        <v>151</v>
      </c>
      <c r="K174" s="278"/>
      <c r="L174" s="278"/>
      <c r="M174" s="278"/>
      <c r="N174" s="287" t="str">
        <f>IF(N144&lt;&gt;"",SUM(N144:V173),"")</f>
        <v/>
      </c>
      <c r="O174" s="287"/>
      <c r="P174" s="287"/>
      <c r="Q174" s="287"/>
      <c r="R174" s="287"/>
      <c r="S174" s="287"/>
      <c r="T174" s="287"/>
      <c r="U174" s="287"/>
      <c r="V174" s="287"/>
      <c r="W174" s="287" t="str">
        <f>IF(W144&lt;&gt;"",SUM(W144:AE173),"")</f>
        <v/>
      </c>
      <c r="X174" s="287"/>
      <c r="Y174" s="287"/>
      <c r="Z174" s="287"/>
      <c r="AA174" s="287"/>
      <c r="AB174" s="287"/>
      <c r="AC174" s="287"/>
      <c r="AD174" s="287"/>
      <c r="AE174" s="287"/>
      <c r="AF174" s="289"/>
      <c r="AG174" s="290"/>
      <c r="AH174" s="290"/>
      <c r="AI174" s="290"/>
      <c r="AJ174" s="290"/>
      <c r="AK174" s="290"/>
      <c r="AL174" s="291"/>
      <c r="AM174" s="287" t="str">
        <f>IF(AM144&lt;&gt;"",SUM(AM144:AU173),"")</f>
        <v/>
      </c>
      <c r="AN174" s="287"/>
      <c r="AO174" s="287"/>
      <c r="AP174" s="287"/>
      <c r="AQ174" s="287"/>
      <c r="AR174" s="287"/>
      <c r="AS174" s="287"/>
      <c r="AT174" s="287"/>
      <c r="AU174" s="287"/>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175" spans="10:49" x14ac:dyDescent="0.15">
      <c r="J175" s="114" t="s">
        <v>152</v>
      </c>
      <c r="K175" s="114"/>
      <c r="L175" s="114"/>
    </row>
    <row r="176" spans="10:49" x14ac:dyDescent="0.15">
      <c r="J176" s="217" t="s">
        <v>153</v>
      </c>
      <c r="K176" s="114"/>
      <c r="L176" s="114"/>
    </row>
    <row r="177" spans="10:12" x14ac:dyDescent="0.15">
      <c r="J177" s="217" t="s">
        <v>154</v>
      </c>
      <c r="K177" s="114"/>
      <c r="L177" s="114"/>
    </row>
    <row r="178" spans="10:12" x14ac:dyDescent="0.15">
      <c r="J178" s="217" t="s">
        <v>155</v>
      </c>
      <c r="L178" s="114"/>
    </row>
    <row r="179" spans="10:12" x14ac:dyDescent="0.15">
      <c r="J179" s="117"/>
      <c r="K179" s="114"/>
      <c r="L179" s="114"/>
    </row>
    <row r="180" spans="10:12" x14ac:dyDescent="0.15">
      <c r="K180" s="114"/>
      <c r="L180" s="114"/>
    </row>
  </sheetData>
  <mergeCells count="889">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N158:V158"/>
    <mergeCell ref="N159:V159"/>
    <mergeCell ref="N160:V160"/>
    <mergeCell ref="N161:V161"/>
    <mergeCell ref="N162:V162"/>
    <mergeCell ref="N163:V163"/>
    <mergeCell ref="N166:V166"/>
    <mergeCell ref="W170:AE170"/>
    <mergeCell ref="W171:AE171"/>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F103:AK103"/>
    <mergeCell ref="AF104:AK104"/>
    <mergeCell ref="AF105:AK105"/>
    <mergeCell ref="AF106:AK106"/>
    <mergeCell ref="AF107:AK107"/>
    <mergeCell ref="AF93:AK93"/>
    <mergeCell ref="AM146:AU146"/>
    <mergeCell ref="AM147:AU147"/>
    <mergeCell ref="AF94:AK94"/>
    <mergeCell ref="AF95:AK9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AB16:AP16"/>
    <mergeCell ref="AB17:AP17"/>
    <mergeCell ref="AB18:AP18"/>
    <mergeCell ref="AB19:AP19"/>
    <mergeCell ref="AB20:AP20"/>
    <mergeCell ref="AB21:AP21"/>
    <mergeCell ref="Y16:AA16"/>
    <mergeCell ref="Y17:AA17"/>
    <mergeCell ref="Y18:AA18"/>
    <mergeCell ref="Y19:AA19"/>
    <mergeCell ref="Y20:AA20"/>
    <mergeCell ref="Y21:AA21"/>
    <mergeCell ref="N16:W16"/>
    <mergeCell ref="N17:W17"/>
    <mergeCell ref="N18:W18"/>
    <mergeCell ref="N19:W19"/>
    <mergeCell ref="N20:W20"/>
    <mergeCell ref="N21:W21"/>
    <mergeCell ref="N22:W22"/>
    <mergeCell ref="N23:W23"/>
    <mergeCell ref="N24:W24"/>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D102:AE102"/>
    <mergeCell ref="AD103:AE103"/>
    <mergeCell ref="AD104:AE104"/>
    <mergeCell ref="AD105:AE105"/>
    <mergeCell ref="AD106:AE106"/>
    <mergeCell ref="AD107:AE107"/>
    <mergeCell ref="AD108:AE108"/>
    <mergeCell ref="AD109:AE109"/>
    <mergeCell ref="AD110:AE110"/>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99:AE99"/>
    <mergeCell ref="AD100:AE100"/>
    <mergeCell ref="AD101:AE101"/>
    <mergeCell ref="AD90:AE90"/>
    <mergeCell ref="AD91:AE91"/>
    <mergeCell ref="AD92:AE92"/>
    <mergeCell ref="AD93:AE93"/>
    <mergeCell ref="AD94:AE94"/>
    <mergeCell ref="AD95:AE95"/>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93:AC93"/>
    <mergeCell ref="W94:AC94"/>
    <mergeCell ref="W95:AC95"/>
    <mergeCell ref="W84:AC84"/>
    <mergeCell ref="W85:AC85"/>
    <mergeCell ref="W86:AC86"/>
    <mergeCell ref="W87:AC87"/>
    <mergeCell ref="W88:AC88"/>
    <mergeCell ref="W89:AC89"/>
    <mergeCell ref="W90:AC90"/>
    <mergeCell ref="W91:AC91"/>
    <mergeCell ref="W92:AC92"/>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14:V114"/>
    <mergeCell ref="U115:V115"/>
    <mergeCell ref="U116:V116"/>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99:V99"/>
    <mergeCell ref="U100:V100"/>
    <mergeCell ref="U101:V101"/>
    <mergeCell ref="U90:V90"/>
    <mergeCell ref="U91:V91"/>
    <mergeCell ref="U92:V92"/>
    <mergeCell ref="U93:V93"/>
    <mergeCell ref="U94:V94"/>
    <mergeCell ref="U95:V95"/>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3:T93"/>
    <mergeCell ref="N94:T94"/>
    <mergeCell ref="N95:T95"/>
    <mergeCell ref="N84:T84"/>
    <mergeCell ref="N85:T85"/>
    <mergeCell ref="N86:T86"/>
    <mergeCell ref="N87:T87"/>
    <mergeCell ref="N88:T88"/>
    <mergeCell ref="N89:T89"/>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54:T54"/>
    <mergeCell ref="N55:T55"/>
    <mergeCell ref="N56:T56"/>
    <mergeCell ref="N57:T57"/>
    <mergeCell ref="N58:T58"/>
    <mergeCell ref="N59:T59"/>
    <mergeCell ref="N60:T60"/>
    <mergeCell ref="N61:T61"/>
    <mergeCell ref="N62:T62"/>
    <mergeCell ref="J81:M81"/>
    <mergeCell ref="J82:M82"/>
    <mergeCell ref="J83:M83"/>
    <mergeCell ref="J84:M84"/>
    <mergeCell ref="J73:M73"/>
    <mergeCell ref="J74:M74"/>
    <mergeCell ref="N69:T69"/>
    <mergeCell ref="N70:T70"/>
    <mergeCell ref="N71:T71"/>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08:M108"/>
    <mergeCell ref="J109:M109"/>
    <mergeCell ref="J104:M104"/>
    <mergeCell ref="J105:M105"/>
    <mergeCell ref="J106:M106"/>
    <mergeCell ref="J107:M107"/>
    <mergeCell ref="J110:M110"/>
    <mergeCell ref="J111:M111"/>
    <mergeCell ref="J112:M112"/>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R31:AT31"/>
    <mergeCell ref="AU31:BI31"/>
    <mergeCell ref="AR32:AT32"/>
    <mergeCell ref="AU32:BI32"/>
    <mergeCell ref="AR33:AT33"/>
    <mergeCell ref="AU33:BI33"/>
    <mergeCell ref="AR34:AT34"/>
    <mergeCell ref="AU34:BI34"/>
    <mergeCell ref="AR35:AT35"/>
    <mergeCell ref="AU35:BI35"/>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13" t="s">
        <v>185</v>
      </c>
      <c r="B2" s="212" t="s">
        <v>186</v>
      </c>
      <c r="C2" s="212" t="s">
        <v>187</v>
      </c>
      <c r="D2" s="212" t="s">
        <v>188</v>
      </c>
      <c r="E2" s="212" t="s">
        <v>189</v>
      </c>
      <c r="F2" s="212" t="s">
        <v>190</v>
      </c>
      <c r="G2" s="212" t="s">
        <v>191</v>
      </c>
      <c r="H2" s="212" t="s">
        <v>192</v>
      </c>
      <c r="I2" s="212" t="s">
        <v>193</v>
      </c>
      <c r="J2" s="212" t="s">
        <v>194</v>
      </c>
      <c r="K2" s="5" t="s">
        <v>195</v>
      </c>
      <c r="L2" s="5" t="s">
        <v>196</v>
      </c>
    </row>
    <row r="3" spans="1:12" x14ac:dyDescent="0.15">
      <c r="A3" s="208"/>
      <c r="B3" s="5" t="str">
        <f>'様式第1（30事業場90台）'!N47</f>
        <v>株式会社ツールプラネット</v>
      </c>
      <c r="C3" s="5" t="str">
        <f>'様式第1（30事業場90台）'!U47</f>
        <v>-</v>
      </c>
      <c r="D3" s="5" t="str">
        <f>'様式第1（30事業場90台）'!W47</f>
        <v>TPM-TAB nanoBT</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3"/>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activeCell="X99" sqref="X99:AO99"/>
      <selection pane="bottomLeft" activeCell="X99" sqref="X99:AO99"/>
    </sheetView>
  </sheetViews>
  <sheetFormatPr defaultColWidth="9" defaultRowHeight="13.5" x14ac:dyDescent="0.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x14ac:dyDescent="0.15">
      <c r="A1" s="51" t="s">
        <v>197</v>
      </c>
      <c r="B1" s="51" t="s">
        <v>37</v>
      </c>
      <c r="C1" s="52" t="s">
        <v>198</v>
      </c>
      <c r="D1" s="52" t="s">
        <v>199</v>
      </c>
      <c r="E1" s="52" t="s">
        <v>200</v>
      </c>
      <c r="F1" s="52" t="s">
        <v>201</v>
      </c>
      <c r="G1" s="51" t="s">
        <v>38</v>
      </c>
      <c r="H1" s="51" t="s">
        <v>202</v>
      </c>
      <c r="I1" s="51" t="s">
        <v>203</v>
      </c>
      <c r="J1" s="51" t="s">
        <v>204</v>
      </c>
      <c r="K1" s="51" t="s">
        <v>205</v>
      </c>
    </row>
    <row r="2" spans="1:14" x14ac:dyDescent="0.15">
      <c r="A2" s="51" t="s">
        <v>206</v>
      </c>
      <c r="B2" s="51" t="s">
        <v>207</v>
      </c>
      <c r="C2" s="53" t="s">
        <v>208</v>
      </c>
      <c r="D2" s="53">
        <v>1</v>
      </c>
      <c r="E2" s="53" t="s">
        <v>209</v>
      </c>
      <c r="F2" s="53" t="s">
        <v>18</v>
      </c>
      <c r="G2" s="51" t="s">
        <v>210</v>
      </c>
      <c r="H2" s="51" t="s">
        <v>211</v>
      </c>
      <c r="I2" s="51" t="s">
        <v>18</v>
      </c>
      <c r="J2" s="219" t="s">
        <v>212</v>
      </c>
      <c r="K2" s="51" t="s">
        <v>213</v>
      </c>
      <c r="M2" s="214"/>
      <c r="N2" s="215"/>
    </row>
    <row r="3" spans="1:14" x14ac:dyDescent="0.15">
      <c r="A3" s="51" t="s">
        <v>214</v>
      </c>
      <c r="B3" s="51" t="s">
        <v>207</v>
      </c>
      <c r="C3" s="53" t="s">
        <v>208</v>
      </c>
      <c r="D3" s="53">
        <v>2</v>
      </c>
      <c r="E3" s="53" t="s">
        <v>215</v>
      </c>
      <c r="F3" s="53" t="s">
        <v>18</v>
      </c>
      <c r="G3" s="51" t="s">
        <v>216</v>
      </c>
      <c r="H3" s="51" t="s">
        <v>217</v>
      </c>
      <c r="I3" s="51" t="s">
        <v>18</v>
      </c>
      <c r="J3" s="51" t="s">
        <v>212</v>
      </c>
      <c r="K3" s="51" t="s">
        <v>213</v>
      </c>
      <c r="M3" s="214"/>
      <c r="N3" s="215"/>
    </row>
    <row r="4" spans="1:14" x14ac:dyDescent="0.15">
      <c r="A4" s="51" t="s">
        <v>218</v>
      </c>
      <c r="B4" s="51" t="s">
        <v>207</v>
      </c>
      <c r="C4" s="53" t="s">
        <v>208</v>
      </c>
      <c r="D4" s="53">
        <v>3</v>
      </c>
      <c r="E4" s="53" t="s">
        <v>219</v>
      </c>
      <c r="F4" s="53" t="s">
        <v>18</v>
      </c>
      <c r="G4" s="51" t="s">
        <v>220</v>
      </c>
      <c r="H4" s="51" t="s">
        <v>221</v>
      </c>
      <c r="I4" s="51" t="s">
        <v>18</v>
      </c>
      <c r="J4" s="51" t="s">
        <v>222</v>
      </c>
      <c r="K4" s="51" t="s">
        <v>213</v>
      </c>
      <c r="M4" s="214"/>
      <c r="N4" s="215"/>
    </row>
    <row r="5" spans="1:14" x14ac:dyDescent="0.15">
      <c r="A5" s="51" t="s">
        <v>223</v>
      </c>
      <c r="B5" s="51" t="s">
        <v>207</v>
      </c>
      <c r="C5" s="53" t="s">
        <v>208</v>
      </c>
      <c r="D5" s="53">
        <v>4</v>
      </c>
      <c r="E5" s="53" t="s">
        <v>224</v>
      </c>
      <c r="F5" s="53" t="s">
        <v>18</v>
      </c>
      <c r="G5" s="51" t="s">
        <v>225</v>
      </c>
      <c r="H5" s="51" t="s">
        <v>226</v>
      </c>
      <c r="I5" s="51" t="s">
        <v>18</v>
      </c>
      <c r="J5" s="51" t="s">
        <v>222</v>
      </c>
      <c r="K5" s="51" t="s">
        <v>213</v>
      </c>
      <c r="M5" s="214"/>
      <c r="N5" s="216"/>
    </row>
    <row r="6" spans="1:14" x14ac:dyDescent="0.15">
      <c r="A6" s="51" t="s">
        <v>227</v>
      </c>
      <c r="B6" s="51" t="s">
        <v>207</v>
      </c>
      <c r="C6" s="53" t="s">
        <v>208</v>
      </c>
      <c r="D6" s="53">
        <v>5</v>
      </c>
      <c r="E6" s="53" t="s">
        <v>228</v>
      </c>
      <c r="F6" s="53" t="s">
        <v>18</v>
      </c>
      <c r="G6" s="51" t="s">
        <v>229</v>
      </c>
      <c r="H6" s="51" t="s">
        <v>230</v>
      </c>
      <c r="I6" s="51" t="s">
        <v>18</v>
      </c>
      <c r="J6" s="51" t="s">
        <v>222</v>
      </c>
      <c r="K6" s="51" t="s">
        <v>213</v>
      </c>
      <c r="M6" s="214"/>
      <c r="N6" s="216"/>
    </row>
    <row r="7" spans="1:14" x14ac:dyDescent="0.15">
      <c r="A7" s="51" t="s">
        <v>231</v>
      </c>
      <c r="B7" s="51" t="s">
        <v>207</v>
      </c>
      <c r="C7" s="53" t="s">
        <v>208</v>
      </c>
      <c r="D7" s="53">
        <v>6</v>
      </c>
      <c r="E7" s="53" t="s">
        <v>232</v>
      </c>
      <c r="F7" s="53" t="s">
        <v>18</v>
      </c>
      <c r="G7" s="51" t="s">
        <v>233</v>
      </c>
      <c r="H7" s="51" t="s">
        <v>234</v>
      </c>
      <c r="I7" s="51" t="s">
        <v>18</v>
      </c>
      <c r="J7" s="51" t="s">
        <v>212</v>
      </c>
      <c r="K7" s="51" t="s">
        <v>213</v>
      </c>
    </row>
    <row r="8" spans="1:14" x14ac:dyDescent="0.15">
      <c r="A8" s="51" t="s">
        <v>235</v>
      </c>
      <c r="B8" s="51" t="s">
        <v>207</v>
      </c>
      <c r="C8" s="53" t="s">
        <v>208</v>
      </c>
      <c r="D8" s="53">
        <v>7</v>
      </c>
      <c r="E8" s="53" t="s">
        <v>236</v>
      </c>
      <c r="F8" s="53" t="s">
        <v>18</v>
      </c>
      <c r="G8" s="51" t="s">
        <v>237</v>
      </c>
      <c r="H8" s="51" t="s">
        <v>238</v>
      </c>
      <c r="I8" s="51" t="s">
        <v>18</v>
      </c>
      <c r="J8" s="51" t="s">
        <v>212</v>
      </c>
      <c r="K8" s="51" t="s">
        <v>213</v>
      </c>
    </row>
    <row r="9" spans="1:14" x14ac:dyDescent="0.15">
      <c r="A9" s="51" t="s">
        <v>239</v>
      </c>
      <c r="B9" s="51" t="s">
        <v>207</v>
      </c>
      <c r="C9" s="53" t="s">
        <v>208</v>
      </c>
      <c r="D9" s="53">
        <v>8</v>
      </c>
      <c r="E9" s="53" t="s">
        <v>240</v>
      </c>
      <c r="F9" s="53" t="s">
        <v>18</v>
      </c>
      <c r="G9" s="51" t="s">
        <v>241</v>
      </c>
      <c r="H9" s="51" t="s">
        <v>242</v>
      </c>
      <c r="I9" s="51" t="s">
        <v>18</v>
      </c>
      <c r="J9" s="51" t="s">
        <v>212</v>
      </c>
      <c r="K9" s="51" t="s">
        <v>213</v>
      </c>
    </row>
    <row r="10" spans="1:14" x14ac:dyDescent="0.15">
      <c r="A10" s="51" t="s">
        <v>243</v>
      </c>
      <c r="B10" s="51" t="s">
        <v>207</v>
      </c>
      <c r="C10" s="53" t="s">
        <v>208</v>
      </c>
      <c r="D10" s="53">
        <v>9</v>
      </c>
      <c r="E10" s="53" t="s">
        <v>244</v>
      </c>
      <c r="F10" s="53" t="s">
        <v>18</v>
      </c>
      <c r="G10" s="51" t="s">
        <v>245</v>
      </c>
      <c r="H10" s="51" t="s">
        <v>246</v>
      </c>
      <c r="I10" s="51" t="s">
        <v>18</v>
      </c>
      <c r="J10" s="51" t="s">
        <v>212</v>
      </c>
      <c r="K10" s="51" t="s">
        <v>213</v>
      </c>
    </row>
    <row r="11" spans="1:14" x14ac:dyDescent="0.15">
      <c r="A11" s="51" t="s">
        <v>247</v>
      </c>
      <c r="B11" s="51" t="s">
        <v>207</v>
      </c>
      <c r="C11" s="53" t="s">
        <v>208</v>
      </c>
      <c r="D11" s="53">
        <v>10</v>
      </c>
      <c r="E11" s="53" t="s">
        <v>248</v>
      </c>
      <c r="F11" s="53" t="s">
        <v>18</v>
      </c>
      <c r="G11" s="51" t="s">
        <v>249</v>
      </c>
      <c r="H11" s="51" t="s">
        <v>250</v>
      </c>
      <c r="I11" s="51" t="s">
        <v>18</v>
      </c>
      <c r="J11" s="51" t="s">
        <v>212</v>
      </c>
      <c r="K11" s="51" t="s">
        <v>213</v>
      </c>
    </row>
    <row r="12" spans="1:14" x14ac:dyDescent="0.15">
      <c r="A12" s="51" t="s">
        <v>251</v>
      </c>
      <c r="B12" s="51" t="s">
        <v>207</v>
      </c>
      <c r="C12" s="53" t="s">
        <v>208</v>
      </c>
      <c r="D12" s="53">
        <v>11</v>
      </c>
      <c r="E12" s="53" t="s">
        <v>208</v>
      </c>
      <c r="F12" s="53" t="s">
        <v>18</v>
      </c>
      <c r="G12" s="51" t="s">
        <v>252</v>
      </c>
      <c r="H12" s="51" t="s">
        <v>253</v>
      </c>
      <c r="I12" s="51" t="s">
        <v>18</v>
      </c>
      <c r="J12" s="51" t="s">
        <v>212</v>
      </c>
      <c r="K12" s="51" t="s">
        <v>213</v>
      </c>
    </row>
    <row r="13" spans="1:14" x14ac:dyDescent="0.15">
      <c r="A13" s="51" t="s">
        <v>254</v>
      </c>
      <c r="B13" s="51" t="s">
        <v>207</v>
      </c>
      <c r="C13" s="53" t="s">
        <v>208</v>
      </c>
      <c r="D13" s="53">
        <v>12</v>
      </c>
      <c r="E13" s="53" t="s">
        <v>255</v>
      </c>
      <c r="F13" s="53" t="s">
        <v>18</v>
      </c>
      <c r="G13" s="51" t="s">
        <v>256</v>
      </c>
      <c r="H13" s="51" t="s">
        <v>257</v>
      </c>
      <c r="I13" s="51" t="s">
        <v>18</v>
      </c>
      <c r="J13" s="51" t="s">
        <v>212</v>
      </c>
      <c r="K13" s="51" t="s">
        <v>213</v>
      </c>
    </row>
    <row r="14" spans="1:14" x14ac:dyDescent="0.15">
      <c r="A14" s="51" t="s">
        <v>258</v>
      </c>
      <c r="B14" s="51" t="s">
        <v>207</v>
      </c>
      <c r="C14" s="53" t="s">
        <v>208</v>
      </c>
      <c r="D14" s="53">
        <v>13</v>
      </c>
      <c r="E14" s="53" t="s">
        <v>259</v>
      </c>
      <c r="F14" s="53" t="s">
        <v>18</v>
      </c>
      <c r="G14" s="51" t="s">
        <v>260</v>
      </c>
      <c r="H14" s="51" t="s">
        <v>261</v>
      </c>
      <c r="I14" s="51" t="s">
        <v>18</v>
      </c>
      <c r="J14" s="51" t="s">
        <v>212</v>
      </c>
      <c r="K14" s="51" t="s">
        <v>213</v>
      </c>
    </row>
    <row r="15" spans="1:14" x14ac:dyDescent="0.15">
      <c r="A15" s="219" t="s">
        <v>262</v>
      </c>
      <c r="B15" s="51" t="s">
        <v>207</v>
      </c>
      <c r="C15" s="53" t="s">
        <v>208</v>
      </c>
      <c r="D15" s="53">
        <v>14</v>
      </c>
      <c r="E15" s="228" t="s">
        <v>263</v>
      </c>
      <c r="F15" s="53" t="s">
        <v>18</v>
      </c>
      <c r="G15" s="219" t="s">
        <v>264</v>
      </c>
      <c r="H15" s="219" t="s">
        <v>265</v>
      </c>
      <c r="I15" s="219" t="s">
        <v>266</v>
      </c>
      <c r="J15" s="219" t="s">
        <v>267</v>
      </c>
    </row>
    <row r="16" spans="1:14" x14ac:dyDescent="0.15">
      <c r="A16" s="51" t="s">
        <v>268</v>
      </c>
      <c r="B16" s="51" t="s">
        <v>269</v>
      </c>
      <c r="C16" s="53" t="s">
        <v>219</v>
      </c>
      <c r="D16" s="53" t="s">
        <v>209</v>
      </c>
      <c r="E16" s="53">
        <v>1</v>
      </c>
      <c r="F16" s="53" t="s">
        <v>18</v>
      </c>
      <c r="G16" s="51" t="s">
        <v>270</v>
      </c>
      <c r="H16" s="51" t="s">
        <v>271</v>
      </c>
      <c r="I16" s="51" t="s">
        <v>18</v>
      </c>
      <c r="J16" s="51" t="s">
        <v>222</v>
      </c>
      <c r="K16" s="51" t="s">
        <v>272</v>
      </c>
    </row>
    <row r="17" spans="1:11" x14ac:dyDescent="0.15">
      <c r="A17" s="51" t="s">
        <v>273</v>
      </c>
      <c r="B17" s="51" t="s">
        <v>269</v>
      </c>
      <c r="C17" s="53" t="s">
        <v>219</v>
      </c>
      <c r="D17" s="53" t="s">
        <v>209</v>
      </c>
      <c r="E17" s="53">
        <v>2</v>
      </c>
      <c r="F17" s="53" t="s">
        <v>18</v>
      </c>
      <c r="G17" s="51" t="s">
        <v>274</v>
      </c>
      <c r="H17" s="51" t="s">
        <v>275</v>
      </c>
      <c r="I17" s="51" t="s">
        <v>18</v>
      </c>
      <c r="J17" s="51" t="s">
        <v>222</v>
      </c>
      <c r="K17" s="51" t="s">
        <v>272</v>
      </c>
    </row>
    <row r="18" spans="1:11" x14ac:dyDescent="0.15">
      <c r="A18" s="51" t="s">
        <v>276</v>
      </c>
      <c r="B18" s="51" t="s">
        <v>269</v>
      </c>
      <c r="C18" s="53" t="s">
        <v>219</v>
      </c>
      <c r="D18" s="53" t="s">
        <v>215</v>
      </c>
      <c r="E18" s="53">
        <v>1</v>
      </c>
      <c r="F18" s="53" t="s">
        <v>18</v>
      </c>
      <c r="G18" s="51" t="s">
        <v>277</v>
      </c>
      <c r="H18" s="51" t="s">
        <v>278</v>
      </c>
      <c r="I18" s="51" t="s">
        <v>18</v>
      </c>
      <c r="J18" s="51" t="s">
        <v>212</v>
      </c>
      <c r="K18" s="51" t="s">
        <v>213</v>
      </c>
    </row>
    <row r="19" spans="1:11" x14ac:dyDescent="0.15">
      <c r="A19" s="51" t="s">
        <v>279</v>
      </c>
      <c r="B19" s="51" t="s">
        <v>269</v>
      </c>
      <c r="C19" s="53" t="s">
        <v>219</v>
      </c>
      <c r="D19" s="53" t="s">
        <v>215</v>
      </c>
      <c r="E19" s="53">
        <v>2</v>
      </c>
      <c r="F19" s="53" t="s">
        <v>18</v>
      </c>
      <c r="G19" s="51" t="s">
        <v>280</v>
      </c>
      <c r="H19" s="51" t="s">
        <v>281</v>
      </c>
      <c r="I19" s="51" t="s">
        <v>18</v>
      </c>
      <c r="J19" s="51" t="s">
        <v>212</v>
      </c>
      <c r="K19" s="51" t="s">
        <v>213</v>
      </c>
    </row>
    <row r="20" spans="1:11" x14ac:dyDescent="0.15">
      <c r="A20" s="51" t="s">
        <v>282</v>
      </c>
      <c r="B20" s="51" t="s">
        <v>269</v>
      </c>
      <c r="C20" s="53" t="s">
        <v>219</v>
      </c>
      <c r="D20" s="53" t="s">
        <v>215</v>
      </c>
      <c r="E20" s="53">
        <v>3</v>
      </c>
      <c r="F20" s="53" t="s">
        <v>18</v>
      </c>
      <c r="G20" s="51" t="s">
        <v>283</v>
      </c>
      <c r="H20" s="51" t="s">
        <v>284</v>
      </c>
      <c r="I20" s="51" t="s">
        <v>18</v>
      </c>
      <c r="J20" s="51" t="s">
        <v>212</v>
      </c>
      <c r="K20" s="51" t="s">
        <v>213</v>
      </c>
    </row>
    <row r="21" spans="1:11" x14ac:dyDescent="0.15">
      <c r="A21" s="51" t="s">
        <v>285</v>
      </c>
      <c r="B21" s="51" t="s">
        <v>269</v>
      </c>
      <c r="C21" s="53" t="s">
        <v>219</v>
      </c>
      <c r="D21" s="53" t="s">
        <v>215</v>
      </c>
      <c r="E21" s="53">
        <v>4</v>
      </c>
      <c r="F21" s="53" t="s">
        <v>18</v>
      </c>
      <c r="G21" s="51" t="s">
        <v>286</v>
      </c>
      <c r="H21" s="51" t="s">
        <v>287</v>
      </c>
      <c r="I21" s="51" t="s">
        <v>18</v>
      </c>
      <c r="J21" s="51" t="s">
        <v>212</v>
      </c>
      <c r="K21" s="51" t="s">
        <v>213</v>
      </c>
    </row>
    <row r="22" spans="1:11" x14ac:dyDescent="0.15">
      <c r="A22" s="51" t="s">
        <v>288</v>
      </c>
      <c r="B22" s="51" t="s">
        <v>269</v>
      </c>
      <c r="C22" s="53" t="s">
        <v>219</v>
      </c>
      <c r="D22" s="53" t="s">
        <v>215</v>
      </c>
      <c r="E22" s="53">
        <v>5</v>
      </c>
      <c r="F22" s="53" t="s">
        <v>18</v>
      </c>
      <c r="G22" s="51" t="s">
        <v>289</v>
      </c>
      <c r="H22" s="51" t="s">
        <v>290</v>
      </c>
      <c r="I22" s="51" t="s">
        <v>18</v>
      </c>
      <c r="J22" s="51" t="s">
        <v>212</v>
      </c>
      <c r="K22" s="51" t="s">
        <v>213</v>
      </c>
    </row>
    <row r="23" spans="1:11" x14ac:dyDescent="0.15">
      <c r="A23" s="51" t="s">
        <v>291</v>
      </c>
      <c r="B23" s="51" t="s">
        <v>269</v>
      </c>
      <c r="C23" s="53" t="s">
        <v>219</v>
      </c>
      <c r="D23" s="53" t="s">
        <v>215</v>
      </c>
      <c r="E23" s="53">
        <v>6</v>
      </c>
      <c r="F23" s="53" t="s">
        <v>18</v>
      </c>
      <c r="G23" s="51" t="s">
        <v>292</v>
      </c>
      <c r="H23" s="51" t="s">
        <v>293</v>
      </c>
      <c r="I23" s="51" t="s">
        <v>18</v>
      </c>
      <c r="J23" s="51" t="s">
        <v>212</v>
      </c>
      <c r="K23" s="51" t="s">
        <v>213</v>
      </c>
    </row>
    <row r="24" spans="1:11" x14ac:dyDescent="0.15">
      <c r="A24" s="219" t="s">
        <v>294</v>
      </c>
      <c r="B24" s="51" t="s">
        <v>269</v>
      </c>
      <c r="C24" s="53" t="s">
        <v>219</v>
      </c>
      <c r="D24" s="53" t="s">
        <v>215</v>
      </c>
      <c r="E24" s="53">
        <v>7</v>
      </c>
      <c r="F24" s="53" t="s">
        <v>18</v>
      </c>
      <c r="G24" s="219" t="s">
        <v>295</v>
      </c>
      <c r="H24" s="219" t="s">
        <v>296</v>
      </c>
      <c r="I24" s="51" t="s">
        <v>18</v>
      </c>
      <c r="J24" s="51" t="s">
        <v>212</v>
      </c>
      <c r="K24" s="51" t="s">
        <v>213</v>
      </c>
    </row>
    <row r="25" spans="1:11" x14ac:dyDescent="0.15">
      <c r="A25" s="219" t="s">
        <v>297</v>
      </c>
      <c r="B25" s="51" t="s">
        <v>269</v>
      </c>
      <c r="C25" s="53" t="s">
        <v>219</v>
      </c>
      <c r="D25" s="53" t="s">
        <v>215</v>
      </c>
      <c r="E25" s="53">
        <v>8</v>
      </c>
      <c r="F25" s="53" t="s">
        <v>18</v>
      </c>
      <c r="G25" s="219" t="s">
        <v>298</v>
      </c>
      <c r="H25" s="219" t="s">
        <v>299</v>
      </c>
      <c r="I25" s="51" t="s">
        <v>18</v>
      </c>
      <c r="J25" s="51" t="s">
        <v>212</v>
      </c>
      <c r="K25" s="51" t="s">
        <v>213</v>
      </c>
    </row>
    <row r="26" spans="1:11" x14ac:dyDescent="0.15">
      <c r="A26" s="51" t="s">
        <v>300</v>
      </c>
      <c r="B26" s="51" t="s">
        <v>301</v>
      </c>
      <c r="C26" s="53" t="s">
        <v>302</v>
      </c>
      <c r="D26" s="53" t="s">
        <v>209</v>
      </c>
      <c r="E26" s="53">
        <v>1</v>
      </c>
      <c r="F26" s="53" t="s">
        <v>303</v>
      </c>
      <c r="G26" s="51" t="s">
        <v>304</v>
      </c>
      <c r="H26" s="51" t="s">
        <v>304</v>
      </c>
      <c r="I26" s="51" t="s">
        <v>305</v>
      </c>
      <c r="J26" s="51" t="s">
        <v>212</v>
      </c>
      <c r="K26" s="51" t="s">
        <v>213</v>
      </c>
    </row>
    <row r="27" spans="1:11" x14ac:dyDescent="0.15">
      <c r="A27" s="51" t="s">
        <v>306</v>
      </c>
      <c r="B27" s="51" t="s">
        <v>301</v>
      </c>
      <c r="C27" s="53" t="s">
        <v>302</v>
      </c>
      <c r="D27" s="53" t="s">
        <v>215</v>
      </c>
      <c r="E27" s="53">
        <v>2</v>
      </c>
      <c r="F27" s="53" t="s">
        <v>307</v>
      </c>
      <c r="G27" s="51" t="s">
        <v>308</v>
      </c>
      <c r="H27" s="51" t="s">
        <v>308</v>
      </c>
      <c r="I27" s="51" t="s">
        <v>305</v>
      </c>
      <c r="J27" s="51" t="s">
        <v>212</v>
      </c>
      <c r="K27" s="51" t="s">
        <v>213</v>
      </c>
    </row>
    <row r="28" spans="1:11" x14ac:dyDescent="0.15">
      <c r="A28" s="51" t="s">
        <v>309</v>
      </c>
      <c r="B28" s="51" t="s">
        <v>301</v>
      </c>
      <c r="C28" s="53" t="s">
        <v>302</v>
      </c>
      <c r="D28" s="53" t="s">
        <v>219</v>
      </c>
      <c r="E28" s="53">
        <v>3</v>
      </c>
      <c r="F28" s="53" t="s">
        <v>310</v>
      </c>
      <c r="G28" s="51" t="s">
        <v>311</v>
      </c>
      <c r="H28" s="51" t="s">
        <v>311</v>
      </c>
      <c r="I28" s="51" t="s">
        <v>305</v>
      </c>
      <c r="J28" s="51" t="s">
        <v>212</v>
      </c>
      <c r="K28" s="51" t="s">
        <v>213</v>
      </c>
    </row>
    <row r="29" spans="1:11" x14ac:dyDescent="0.15">
      <c r="A29" s="51" t="s">
        <v>312</v>
      </c>
      <c r="B29" s="51" t="s">
        <v>301</v>
      </c>
      <c r="C29" s="53" t="s">
        <v>302</v>
      </c>
      <c r="D29" s="53" t="s">
        <v>240</v>
      </c>
      <c r="E29" s="53">
        <v>8</v>
      </c>
      <c r="F29" s="53" t="s">
        <v>313</v>
      </c>
      <c r="G29" s="51" t="s">
        <v>314</v>
      </c>
      <c r="H29" s="51" t="s">
        <v>314</v>
      </c>
      <c r="I29" s="51" t="s">
        <v>315</v>
      </c>
      <c r="J29" s="51" t="s">
        <v>212</v>
      </c>
      <c r="K29" s="51" t="s">
        <v>213</v>
      </c>
    </row>
    <row r="30" spans="1:11" x14ac:dyDescent="0.15">
      <c r="A30" s="51" t="s">
        <v>316</v>
      </c>
      <c r="B30" s="51" t="s">
        <v>301</v>
      </c>
      <c r="C30" s="53" t="s">
        <v>302</v>
      </c>
      <c r="D30" s="53" t="s">
        <v>228</v>
      </c>
      <c r="E30" s="53">
        <v>5</v>
      </c>
      <c r="F30" s="53" t="s">
        <v>317</v>
      </c>
      <c r="G30" s="51" t="s">
        <v>318</v>
      </c>
      <c r="H30" s="51" t="s">
        <v>318</v>
      </c>
      <c r="I30" s="51" t="s">
        <v>319</v>
      </c>
      <c r="J30" s="51" t="s">
        <v>212</v>
      </c>
      <c r="K30" s="51" t="s">
        <v>213</v>
      </c>
    </row>
    <row r="31" spans="1:11" x14ac:dyDescent="0.15">
      <c r="A31" s="219" t="s">
        <v>320</v>
      </c>
      <c r="B31" s="51" t="s">
        <v>301</v>
      </c>
      <c r="C31" s="53" t="s">
        <v>302</v>
      </c>
      <c r="D31" s="228" t="s">
        <v>321</v>
      </c>
      <c r="E31" s="53">
        <v>10</v>
      </c>
      <c r="F31" s="53" t="s">
        <v>18</v>
      </c>
      <c r="G31" s="219" t="s">
        <v>322</v>
      </c>
      <c r="H31" s="219" t="s">
        <v>322</v>
      </c>
      <c r="I31" s="219" t="s">
        <v>266</v>
      </c>
      <c r="J31" s="219" t="s">
        <v>267</v>
      </c>
    </row>
    <row r="32" spans="1:11" x14ac:dyDescent="0.15">
      <c r="A32" s="51" t="s">
        <v>323</v>
      </c>
      <c r="B32" s="51" t="s">
        <v>324</v>
      </c>
      <c r="C32" s="53" t="s">
        <v>236</v>
      </c>
      <c r="D32" s="53" t="s">
        <v>259</v>
      </c>
      <c r="E32" s="53">
        <v>1</v>
      </c>
      <c r="F32" s="53" t="s">
        <v>18</v>
      </c>
      <c r="G32" s="51" t="s">
        <v>325</v>
      </c>
      <c r="H32" s="51" t="s">
        <v>326</v>
      </c>
      <c r="I32" s="51" t="s">
        <v>18</v>
      </c>
      <c r="J32" s="51" t="s">
        <v>212</v>
      </c>
      <c r="K32" s="51" t="s">
        <v>213</v>
      </c>
    </row>
    <row r="33" spans="1:11" x14ac:dyDescent="0.15">
      <c r="A33" s="51" t="s">
        <v>327</v>
      </c>
      <c r="B33" s="51" t="s">
        <v>324</v>
      </c>
      <c r="C33" s="53" t="s">
        <v>236</v>
      </c>
      <c r="D33" s="53" t="s">
        <v>259</v>
      </c>
      <c r="E33" s="53">
        <v>2</v>
      </c>
      <c r="F33" s="53" t="s">
        <v>18</v>
      </c>
      <c r="G33" s="51" t="s">
        <v>328</v>
      </c>
      <c r="H33" s="51" t="s">
        <v>329</v>
      </c>
      <c r="I33" s="51" t="s">
        <v>18</v>
      </c>
      <c r="J33" s="51" t="s">
        <v>212</v>
      </c>
      <c r="K33" s="51" t="s">
        <v>213</v>
      </c>
    </row>
    <row r="34" spans="1:11" x14ac:dyDescent="0.15">
      <c r="A34" s="51" t="s">
        <v>330</v>
      </c>
      <c r="B34" s="51" t="s">
        <v>324</v>
      </c>
      <c r="C34" s="53" t="s">
        <v>236</v>
      </c>
      <c r="D34" s="53" t="s">
        <v>259</v>
      </c>
      <c r="E34" s="53">
        <v>3</v>
      </c>
      <c r="F34" s="53" t="s">
        <v>18</v>
      </c>
      <c r="G34" s="51" t="s">
        <v>331</v>
      </c>
      <c r="H34" s="51" t="s">
        <v>332</v>
      </c>
      <c r="I34" s="51" t="s">
        <v>18</v>
      </c>
      <c r="J34" s="51" t="s">
        <v>212</v>
      </c>
      <c r="K34" s="51" t="s">
        <v>213</v>
      </c>
    </row>
    <row r="35" spans="1:11" x14ac:dyDescent="0.15">
      <c r="A35" s="51" t="s">
        <v>333</v>
      </c>
      <c r="B35" s="51" t="s">
        <v>324</v>
      </c>
      <c r="C35" s="53" t="s">
        <v>236</v>
      </c>
      <c r="D35" s="53" t="s">
        <v>259</v>
      </c>
      <c r="E35" s="53">
        <v>4</v>
      </c>
      <c r="F35" s="53" t="s">
        <v>18</v>
      </c>
      <c r="G35" s="51" t="s">
        <v>334</v>
      </c>
      <c r="H35" s="51" t="s">
        <v>335</v>
      </c>
      <c r="I35" s="51" t="s">
        <v>18</v>
      </c>
      <c r="J35" s="51" t="s">
        <v>212</v>
      </c>
      <c r="K35" s="51" t="s">
        <v>213</v>
      </c>
    </row>
    <row r="36" spans="1:11" x14ac:dyDescent="0.15">
      <c r="A36" s="51" t="s">
        <v>336</v>
      </c>
      <c r="B36" s="51" t="s">
        <v>324</v>
      </c>
      <c r="C36" s="53" t="s">
        <v>236</v>
      </c>
      <c r="D36" s="53" t="s">
        <v>259</v>
      </c>
      <c r="E36" s="53">
        <v>6</v>
      </c>
      <c r="F36" s="53" t="s">
        <v>18</v>
      </c>
      <c r="G36" s="51" t="s">
        <v>337</v>
      </c>
      <c r="H36" s="51" t="s">
        <v>338</v>
      </c>
      <c r="I36" s="51" t="s">
        <v>18</v>
      </c>
      <c r="J36" s="51" t="s">
        <v>212</v>
      </c>
      <c r="K36" s="51" t="s">
        <v>213</v>
      </c>
    </row>
    <row r="37" spans="1:11" x14ac:dyDescent="0.15">
      <c r="A37" s="51" t="s">
        <v>339</v>
      </c>
      <c r="B37" s="51" t="s">
        <v>324</v>
      </c>
      <c r="C37" s="53" t="s">
        <v>236</v>
      </c>
      <c r="D37" s="53" t="s">
        <v>259</v>
      </c>
      <c r="E37" s="53">
        <v>7</v>
      </c>
      <c r="F37" s="53" t="s">
        <v>18</v>
      </c>
      <c r="G37" s="51" t="s">
        <v>340</v>
      </c>
      <c r="H37" s="51" t="s">
        <v>341</v>
      </c>
      <c r="I37" s="51" t="s">
        <v>18</v>
      </c>
      <c r="J37" s="51" t="s">
        <v>212</v>
      </c>
      <c r="K37" s="51" t="s">
        <v>213</v>
      </c>
    </row>
    <row r="38" spans="1:11" x14ac:dyDescent="0.15">
      <c r="A38" s="51" t="s">
        <v>342</v>
      </c>
      <c r="B38" s="51" t="s">
        <v>324</v>
      </c>
      <c r="C38" s="53" t="s">
        <v>236</v>
      </c>
      <c r="D38" s="53" t="s">
        <v>259</v>
      </c>
      <c r="E38" s="53">
        <v>8</v>
      </c>
      <c r="F38" s="53" t="s">
        <v>18</v>
      </c>
      <c r="G38" s="51" t="s">
        <v>343</v>
      </c>
      <c r="H38" s="51" t="s">
        <v>344</v>
      </c>
      <c r="I38" s="51" t="s">
        <v>18</v>
      </c>
      <c r="J38" s="51" t="s">
        <v>212</v>
      </c>
      <c r="K38" s="51" t="s">
        <v>213</v>
      </c>
    </row>
    <row r="39" spans="1:11" x14ac:dyDescent="0.15">
      <c r="A39" s="51" t="s">
        <v>345</v>
      </c>
      <c r="B39" s="51" t="s">
        <v>324</v>
      </c>
      <c r="C39" s="53" t="s">
        <v>236</v>
      </c>
      <c r="D39" s="53" t="s">
        <v>259</v>
      </c>
      <c r="E39" s="53">
        <v>9</v>
      </c>
      <c r="F39" s="53" t="s">
        <v>18</v>
      </c>
      <c r="G39" s="51" t="s">
        <v>346</v>
      </c>
      <c r="H39" s="51" t="s">
        <v>347</v>
      </c>
      <c r="I39" s="51" t="s">
        <v>18</v>
      </c>
      <c r="J39" s="51" t="s">
        <v>212</v>
      </c>
      <c r="K39" s="51" t="s">
        <v>213</v>
      </c>
    </row>
    <row r="40" spans="1:11" x14ac:dyDescent="0.15">
      <c r="A40" s="51" t="s">
        <v>348</v>
      </c>
      <c r="B40" s="51" t="s">
        <v>324</v>
      </c>
      <c r="C40" s="53" t="s">
        <v>236</v>
      </c>
      <c r="D40" s="53" t="s">
        <v>259</v>
      </c>
      <c r="E40" s="53">
        <v>10</v>
      </c>
      <c r="F40" s="53" t="s">
        <v>18</v>
      </c>
      <c r="G40" s="51" t="s">
        <v>349</v>
      </c>
      <c r="H40" s="51" t="s">
        <v>350</v>
      </c>
      <c r="I40" s="51" t="s">
        <v>18</v>
      </c>
      <c r="J40" s="51" t="s">
        <v>212</v>
      </c>
      <c r="K40" s="51" t="s">
        <v>213</v>
      </c>
    </row>
    <row r="41" spans="1:11" x14ac:dyDescent="0.15">
      <c r="A41" s="51" t="s">
        <v>351</v>
      </c>
      <c r="B41" s="51" t="s">
        <v>324</v>
      </c>
      <c r="C41" s="53" t="s">
        <v>236</v>
      </c>
      <c r="D41" s="53" t="s">
        <v>259</v>
      </c>
      <c r="E41" s="53">
        <v>11</v>
      </c>
      <c r="F41" s="53" t="s">
        <v>18</v>
      </c>
      <c r="G41" s="51" t="s">
        <v>352</v>
      </c>
      <c r="H41" s="51" t="s">
        <v>353</v>
      </c>
      <c r="I41" s="51" t="s">
        <v>18</v>
      </c>
      <c r="J41" s="51" t="s">
        <v>212</v>
      </c>
      <c r="K41" s="51" t="s">
        <v>213</v>
      </c>
    </row>
    <row r="42" spans="1:11" x14ac:dyDescent="0.15">
      <c r="A42" s="51" t="s">
        <v>354</v>
      </c>
      <c r="B42" s="51" t="s">
        <v>324</v>
      </c>
      <c r="C42" s="53" t="s">
        <v>236</v>
      </c>
      <c r="D42" s="53" t="s">
        <v>259</v>
      </c>
      <c r="E42" s="53">
        <v>12</v>
      </c>
      <c r="F42" s="53" t="s">
        <v>18</v>
      </c>
      <c r="G42" s="51" t="s">
        <v>355</v>
      </c>
      <c r="H42" s="51" t="s">
        <v>356</v>
      </c>
      <c r="I42" s="51" t="s">
        <v>18</v>
      </c>
      <c r="J42" s="51" t="s">
        <v>212</v>
      </c>
      <c r="K42" s="51" t="s">
        <v>213</v>
      </c>
    </row>
    <row r="43" spans="1:11" x14ac:dyDescent="0.15">
      <c r="A43" s="51" t="s">
        <v>357</v>
      </c>
      <c r="B43" s="51" t="s">
        <v>324</v>
      </c>
      <c r="C43" s="53" t="s">
        <v>236</v>
      </c>
      <c r="D43" s="53" t="s">
        <v>259</v>
      </c>
      <c r="E43" s="53">
        <v>13</v>
      </c>
      <c r="F43" s="53" t="s">
        <v>18</v>
      </c>
      <c r="G43" s="51" t="s">
        <v>358</v>
      </c>
      <c r="H43" s="51" t="s">
        <v>359</v>
      </c>
      <c r="I43" s="51" t="s">
        <v>18</v>
      </c>
      <c r="J43" s="51" t="s">
        <v>212</v>
      </c>
      <c r="K43" s="51" t="s">
        <v>213</v>
      </c>
    </row>
    <row r="44" spans="1:11" x14ac:dyDescent="0.15">
      <c r="A44" s="51" t="s">
        <v>360</v>
      </c>
      <c r="B44" s="51" t="s">
        <v>324</v>
      </c>
      <c r="C44" s="53" t="s">
        <v>236</v>
      </c>
      <c r="D44" s="53" t="s">
        <v>259</v>
      </c>
      <c r="E44" s="53">
        <v>14</v>
      </c>
      <c r="F44" s="53" t="s">
        <v>18</v>
      </c>
      <c r="G44" s="51" t="s">
        <v>361</v>
      </c>
      <c r="H44" s="51" t="s">
        <v>362</v>
      </c>
      <c r="I44" s="51" t="s">
        <v>18</v>
      </c>
      <c r="J44" s="51" t="s">
        <v>212</v>
      </c>
      <c r="K44" s="51" t="s">
        <v>213</v>
      </c>
    </row>
    <row r="45" spans="1:11" x14ac:dyDescent="0.15">
      <c r="A45" s="51" t="s">
        <v>363</v>
      </c>
      <c r="B45" s="51" t="s">
        <v>324</v>
      </c>
      <c r="C45" s="53" t="s">
        <v>236</v>
      </c>
      <c r="D45" s="53" t="s">
        <v>259</v>
      </c>
      <c r="E45" s="53">
        <v>15</v>
      </c>
      <c r="F45" s="53" t="s">
        <v>18</v>
      </c>
      <c r="G45" s="51" t="s">
        <v>364</v>
      </c>
      <c r="H45" s="51" t="s">
        <v>365</v>
      </c>
      <c r="I45" s="51" t="s">
        <v>18</v>
      </c>
      <c r="J45" s="51" t="s">
        <v>212</v>
      </c>
      <c r="K45" s="51" t="s">
        <v>213</v>
      </c>
    </row>
    <row r="46" spans="1:11" x14ac:dyDescent="0.15">
      <c r="A46" s="51" t="s">
        <v>366</v>
      </c>
      <c r="B46" s="51" t="s">
        <v>324</v>
      </c>
      <c r="C46" s="53" t="s">
        <v>236</v>
      </c>
      <c r="D46" s="53" t="s">
        <v>259</v>
      </c>
      <c r="E46" s="53">
        <v>16</v>
      </c>
      <c r="F46" s="53" t="s">
        <v>18</v>
      </c>
      <c r="G46" s="51" t="s">
        <v>367</v>
      </c>
      <c r="H46" s="51" t="s">
        <v>368</v>
      </c>
      <c r="I46" s="51" t="s">
        <v>18</v>
      </c>
      <c r="J46" s="51" t="s">
        <v>212</v>
      </c>
      <c r="K46" s="51" t="s">
        <v>213</v>
      </c>
    </row>
    <row r="47" spans="1:11" x14ac:dyDescent="0.15">
      <c r="A47" s="219" t="s">
        <v>369</v>
      </c>
      <c r="B47" s="51" t="s">
        <v>324</v>
      </c>
      <c r="C47" s="53" t="s">
        <v>236</v>
      </c>
      <c r="D47" s="53" t="s">
        <v>259</v>
      </c>
      <c r="E47" s="53">
        <v>17</v>
      </c>
      <c r="F47" s="53" t="s">
        <v>18</v>
      </c>
      <c r="G47" s="219" t="s">
        <v>322</v>
      </c>
      <c r="H47" s="219" t="s">
        <v>322</v>
      </c>
      <c r="I47" s="219" t="s">
        <v>266</v>
      </c>
      <c r="J47" s="219" t="s">
        <v>267</v>
      </c>
    </row>
    <row r="48" spans="1:11" x14ac:dyDescent="0.15">
      <c r="A48" s="51" t="s">
        <v>370</v>
      </c>
      <c r="B48" s="51" t="s">
        <v>371</v>
      </c>
      <c r="C48" s="53" t="s">
        <v>215</v>
      </c>
      <c r="D48" s="53" t="s">
        <v>209</v>
      </c>
      <c r="E48" s="53">
        <v>1</v>
      </c>
      <c r="F48" s="53" t="s">
        <v>18</v>
      </c>
      <c r="G48" s="51" t="s">
        <v>372</v>
      </c>
      <c r="H48" s="51" t="s">
        <v>373</v>
      </c>
      <c r="I48" s="51" t="s">
        <v>18</v>
      </c>
      <c r="J48" s="51" t="s">
        <v>212</v>
      </c>
      <c r="K48" s="51" t="s">
        <v>213</v>
      </c>
    </row>
    <row r="49" spans="1:11" x14ac:dyDescent="0.15">
      <c r="A49" s="51" t="s">
        <v>374</v>
      </c>
      <c r="B49" s="51" t="s">
        <v>371</v>
      </c>
      <c r="C49" s="53" t="s">
        <v>215</v>
      </c>
      <c r="D49" s="53" t="s">
        <v>215</v>
      </c>
      <c r="E49" s="53">
        <v>2</v>
      </c>
      <c r="F49" s="53" t="s">
        <v>18</v>
      </c>
      <c r="G49" s="51" t="s">
        <v>375</v>
      </c>
      <c r="H49" s="51" t="s">
        <v>375</v>
      </c>
      <c r="I49" s="51" t="s">
        <v>18</v>
      </c>
      <c r="J49" s="51" t="s">
        <v>222</v>
      </c>
      <c r="K49" s="51" t="s">
        <v>213</v>
      </c>
    </row>
    <row r="50" spans="1:11" x14ac:dyDescent="0.15">
      <c r="A50" s="51" t="s">
        <v>376</v>
      </c>
      <c r="B50" s="51" t="s">
        <v>371</v>
      </c>
      <c r="C50" s="53" t="s">
        <v>215</v>
      </c>
      <c r="D50" s="53" t="s">
        <v>219</v>
      </c>
      <c r="E50" s="53">
        <v>3</v>
      </c>
      <c r="F50" s="53" t="s">
        <v>18</v>
      </c>
      <c r="G50" s="51" t="s">
        <v>377</v>
      </c>
      <c r="H50" s="51" t="s">
        <v>377</v>
      </c>
      <c r="I50" s="51" t="s">
        <v>18</v>
      </c>
      <c r="J50" s="51" t="s">
        <v>222</v>
      </c>
      <c r="K50" s="51" t="s">
        <v>213</v>
      </c>
    </row>
    <row r="51" spans="1:11" x14ac:dyDescent="0.15">
      <c r="A51" s="51" t="s">
        <v>378</v>
      </c>
      <c r="B51" s="51" t="s">
        <v>371</v>
      </c>
      <c r="C51" s="53" t="s">
        <v>215</v>
      </c>
      <c r="D51" s="53" t="s">
        <v>224</v>
      </c>
      <c r="E51" s="53">
        <v>4</v>
      </c>
      <c r="F51" s="53" t="s">
        <v>18</v>
      </c>
      <c r="G51" s="51" t="s">
        <v>379</v>
      </c>
      <c r="H51" s="51" t="s">
        <v>379</v>
      </c>
      <c r="I51" s="51" t="s">
        <v>18</v>
      </c>
      <c r="J51" s="51" t="s">
        <v>222</v>
      </c>
      <c r="K51" s="51" t="s">
        <v>213</v>
      </c>
    </row>
    <row r="52" spans="1:11" x14ac:dyDescent="0.15">
      <c r="A52" s="51" t="s">
        <v>380</v>
      </c>
      <c r="B52" s="51" t="s">
        <v>371</v>
      </c>
      <c r="C52" s="53" t="s">
        <v>215</v>
      </c>
      <c r="D52" s="53" t="s">
        <v>228</v>
      </c>
      <c r="E52" s="53">
        <v>5</v>
      </c>
      <c r="F52" s="53" t="s">
        <v>18</v>
      </c>
      <c r="G52" s="51" t="s">
        <v>381</v>
      </c>
      <c r="H52" s="51" t="s">
        <v>382</v>
      </c>
      <c r="I52" s="51" t="s">
        <v>18</v>
      </c>
      <c r="J52" s="51" t="s">
        <v>222</v>
      </c>
      <c r="K52" s="51" t="s">
        <v>213</v>
      </c>
    </row>
    <row r="53" spans="1:11" x14ac:dyDescent="0.15">
      <c r="A53" s="51" t="s">
        <v>383</v>
      </c>
      <c r="B53" s="51" t="s">
        <v>371</v>
      </c>
      <c r="C53" s="53" t="s">
        <v>215</v>
      </c>
      <c r="D53" s="53" t="s">
        <v>232</v>
      </c>
      <c r="E53" s="53">
        <v>6</v>
      </c>
      <c r="F53" s="53" t="s">
        <v>18</v>
      </c>
      <c r="G53" s="51" t="s">
        <v>384</v>
      </c>
      <c r="H53" s="51" t="s">
        <v>382</v>
      </c>
      <c r="I53" s="51" t="s">
        <v>18</v>
      </c>
      <c r="J53" s="51" t="s">
        <v>222</v>
      </c>
      <c r="K53" s="51" t="s">
        <v>213</v>
      </c>
    </row>
    <row r="54" spans="1:11" x14ac:dyDescent="0.15">
      <c r="A54" s="51" t="s">
        <v>385</v>
      </c>
      <c r="B54" s="51" t="s">
        <v>371</v>
      </c>
      <c r="C54" s="53" t="s">
        <v>215</v>
      </c>
      <c r="D54" s="53" t="s">
        <v>236</v>
      </c>
      <c r="E54" s="53">
        <v>7</v>
      </c>
      <c r="F54" s="53" t="s">
        <v>18</v>
      </c>
      <c r="G54" s="219" t="s">
        <v>386</v>
      </c>
      <c r="H54" s="219" t="s">
        <v>387</v>
      </c>
      <c r="I54" s="51" t="s">
        <v>18</v>
      </c>
      <c r="J54" s="51" t="s">
        <v>222</v>
      </c>
      <c r="K54" s="51" t="s">
        <v>213</v>
      </c>
    </row>
    <row r="55" spans="1:11" x14ac:dyDescent="0.15">
      <c r="A55" s="51" t="s">
        <v>388</v>
      </c>
      <c r="B55" s="51" t="s">
        <v>389</v>
      </c>
      <c r="C55" s="53" t="s">
        <v>240</v>
      </c>
      <c r="D55" s="53" t="s">
        <v>209</v>
      </c>
      <c r="E55" s="53">
        <v>1</v>
      </c>
      <c r="F55" s="53" t="s">
        <v>18</v>
      </c>
      <c r="G55" s="51" t="s">
        <v>233</v>
      </c>
      <c r="H55" s="51" t="s">
        <v>390</v>
      </c>
      <c r="I55" s="51" t="s">
        <v>18</v>
      </c>
      <c r="J55" s="51" t="s">
        <v>212</v>
      </c>
      <c r="K55" s="51" t="s">
        <v>213</v>
      </c>
    </row>
    <row r="56" spans="1:11" x14ac:dyDescent="0.15">
      <c r="A56" s="51" t="s">
        <v>391</v>
      </c>
      <c r="B56" s="51" t="s">
        <v>389</v>
      </c>
      <c r="C56" s="53" t="s">
        <v>240</v>
      </c>
      <c r="D56" s="53" t="s">
        <v>215</v>
      </c>
      <c r="E56" s="53">
        <v>2</v>
      </c>
      <c r="F56" s="53" t="s">
        <v>18</v>
      </c>
      <c r="G56" s="51" t="s">
        <v>237</v>
      </c>
      <c r="H56" s="51" t="s">
        <v>392</v>
      </c>
      <c r="I56" s="51" t="s">
        <v>18</v>
      </c>
      <c r="J56" s="51" t="s">
        <v>212</v>
      </c>
      <c r="K56" s="51" t="s">
        <v>213</v>
      </c>
    </row>
    <row r="57" spans="1:11" x14ac:dyDescent="0.15">
      <c r="A57" s="51" t="s">
        <v>393</v>
      </c>
      <c r="B57" s="51" t="s">
        <v>389</v>
      </c>
      <c r="C57" s="53" t="s">
        <v>240</v>
      </c>
      <c r="D57" s="53" t="s">
        <v>219</v>
      </c>
      <c r="E57" s="53">
        <v>3</v>
      </c>
      <c r="F57" s="53" t="s">
        <v>18</v>
      </c>
      <c r="G57" s="51" t="s">
        <v>241</v>
      </c>
      <c r="H57" s="51" t="s">
        <v>394</v>
      </c>
      <c r="I57" s="51" t="s">
        <v>18</v>
      </c>
      <c r="J57" s="51" t="s">
        <v>212</v>
      </c>
      <c r="K57" s="51" t="s">
        <v>213</v>
      </c>
    </row>
    <row r="58" spans="1:11" x14ac:dyDescent="0.15">
      <c r="A58" s="51" t="s">
        <v>395</v>
      </c>
      <c r="B58" s="51" t="s">
        <v>389</v>
      </c>
      <c r="C58" s="53" t="s">
        <v>240</v>
      </c>
      <c r="D58" s="53" t="s">
        <v>224</v>
      </c>
      <c r="E58" s="53">
        <v>4</v>
      </c>
      <c r="F58" s="53" t="s">
        <v>18</v>
      </c>
      <c r="G58" s="51" t="s">
        <v>245</v>
      </c>
      <c r="H58" s="51" t="s">
        <v>396</v>
      </c>
      <c r="I58" s="51" t="s">
        <v>18</v>
      </c>
      <c r="J58" s="51" t="s">
        <v>212</v>
      </c>
      <c r="K58" s="51" t="s">
        <v>213</v>
      </c>
    </row>
    <row r="59" spans="1:11" x14ac:dyDescent="0.15">
      <c r="A59" s="51" t="s">
        <v>397</v>
      </c>
      <c r="B59" s="51" t="s">
        <v>389</v>
      </c>
      <c r="C59" s="53" t="s">
        <v>240</v>
      </c>
      <c r="D59" s="53" t="s">
        <v>228</v>
      </c>
      <c r="E59" s="53">
        <v>5</v>
      </c>
      <c r="F59" s="53" t="s">
        <v>18</v>
      </c>
      <c r="G59" s="51" t="s">
        <v>398</v>
      </c>
      <c r="H59" s="51" t="s">
        <v>399</v>
      </c>
      <c r="I59" s="51" t="s">
        <v>18</v>
      </c>
      <c r="J59" s="51" t="s">
        <v>212</v>
      </c>
      <c r="K59" s="51" t="s">
        <v>213</v>
      </c>
    </row>
    <row r="60" spans="1:11" x14ac:dyDescent="0.15">
      <c r="A60" s="51" t="s">
        <v>400</v>
      </c>
      <c r="B60" s="51" t="s">
        <v>389</v>
      </c>
      <c r="C60" s="53" t="s">
        <v>240</v>
      </c>
      <c r="D60" s="53" t="s">
        <v>232</v>
      </c>
      <c r="E60" s="53">
        <v>6</v>
      </c>
      <c r="F60" s="53" t="s">
        <v>18</v>
      </c>
      <c r="G60" s="51" t="s">
        <v>252</v>
      </c>
      <c r="H60" s="51" t="s">
        <v>401</v>
      </c>
      <c r="I60" s="51" t="s">
        <v>18</v>
      </c>
      <c r="J60" s="51" t="s">
        <v>212</v>
      </c>
      <c r="K60" s="51" t="s">
        <v>213</v>
      </c>
    </row>
    <row r="61" spans="1:11" x14ac:dyDescent="0.15">
      <c r="A61" s="51" t="s">
        <v>402</v>
      </c>
      <c r="B61" s="51" t="s">
        <v>389</v>
      </c>
      <c r="C61" s="53" t="s">
        <v>240</v>
      </c>
      <c r="D61" s="53" t="s">
        <v>236</v>
      </c>
      <c r="E61" s="53">
        <v>7</v>
      </c>
      <c r="F61" s="53" t="s">
        <v>18</v>
      </c>
      <c r="G61" s="51" t="s">
        <v>256</v>
      </c>
      <c r="H61" s="51" t="s">
        <v>403</v>
      </c>
      <c r="I61" s="51" t="s">
        <v>18</v>
      </c>
      <c r="J61" s="51" t="s">
        <v>212</v>
      </c>
      <c r="K61" s="51" t="s">
        <v>213</v>
      </c>
    </row>
    <row r="62" spans="1:11" x14ac:dyDescent="0.15">
      <c r="A62" s="51" t="s">
        <v>404</v>
      </c>
      <c r="B62" s="51" t="s">
        <v>389</v>
      </c>
      <c r="C62" s="53" t="s">
        <v>240</v>
      </c>
      <c r="D62" s="53" t="s">
        <v>240</v>
      </c>
      <c r="E62" s="53">
        <v>8</v>
      </c>
      <c r="F62" s="53" t="s">
        <v>18</v>
      </c>
      <c r="G62" s="219" t="s">
        <v>260</v>
      </c>
      <c r="H62" s="219" t="s">
        <v>405</v>
      </c>
      <c r="I62" s="51" t="s">
        <v>18</v>
      </c>
      <c r="J62" s="51" t="s">
        <v>212</v>
      </c>
      <c r="K62" s="51" t="s">
        <v>213</v>
      </c>
    </row>
    <row r="63" spans="1:11" x14ac:dyDescent="0.15">
      <c r="A63" s="51" t="s">
        <v>406</v>
      </c>
      <c r="B63" s="51" t="s">
        <v>389</v>
      </c>
      <c r="C63" s="53" t="s">
        <v>240</v>
      </c>
      <c r="D63" s="53" t="s">
        <v>244</v>
      </c>
      <c r="E63" s="53">
        <v>9</v>
      </c>
      <c r="F63" s="53" t="s">
        <v>18</v>
      </c>
      <c r="G63" s="51" t="s">
        <v>407</v>
      </c>
      <c r="H63" s="51" t="s">
        <v>408</v>
      </c>
      <c r="I63" s="51" t="s">
        <v>18</v>
      </c>
      <c r="J63" s="51" t="s">
        <v>212</v>
      </c>
      <c r="K63" s="51" t="s">
        <v>213</v>
      </c>
    </row>
    <row r="64" spans="1:11" x14ac:dyDescent="0.15">
      <c r="A64" s="51" t="s">
        <v>409</v>
      </c>
      <c r="B64" s="51" t="s">
        <v>389</v>
      </c>
      <c r="C64" s="53" t="s">
        <v>240</v>
      </c>
      <c r="D64" s="53" t="s">
        <v>248</v>
      </c>
      <c r="E64" s="53">
        <v>10</v>
      </c>
      <c r="F64" s="53" t="s">
        <v>18</v>
      </c>
      <c r="G64" s="51" t="s">
        <v>410</v>
      </c>
      <c r="H64" s="51" t="s">
        <v>411</v>
      </c>
      <c r="I64" s="51" t="s">
        <v>18</v>
      </c>
      <c r="J64" s="51" t="s">
        <v>212</v>
      </c>
      <c r="K64" s="51" t="s">
        <v>213</v>
      </c>
    </row>
    <row r="65" spans="1:11" x14ac:dyDescent="0.15">
      <c r="A65" s="51" t="s">
        <v>412</v>
      </c>
      <c r="B65" s="51" t="s">
        <v>389</v>
      </c>
      <c r="C65" s="53" t="s">
        <v>240</v>
      </c>
      <c r="D65" s="53" t="s">
        <v>208</v>
      </c>
      <c r="E65" s="53">
        <v>11</v>
      </c>
      <c r="F65" s="53" t="s">
        <v>18</v>
      </c>
      <c r="G65" s="51" t="s">
        <v>413</v>
      </c>
      <c r="H65" s="51" t="s">
        <v>414</v>
      </c>
      <c r="I65" s="51" t="s">
        <v>18</v>
      </c>
      <c r="J65" s="51" t="s">
        <v>212</v>
      </c>
      <c r="K65" s="51" t="s">
        <v>213</v>
      </c>
    </row>
    <row r="66" spans="1:11" x14ac:dyDescent="0.15">
      <c r="A66" s="51" t="s">
        <v>415</v>
      </c>
      <c r="B66" s="51" t="s">
        <v>389</v>
      </c>
      <c r="C66" s="53" t="s">
        <v>240</v>
      </c>
      <c r="D66" s="53" t="s">
        <v>255</v>
      </c>
      <c r="E66" s="53">
        <v>12</v>
      </c>
      <c r="F66" s="53" t="s">
        <v>18</v>
      </c>
      <c r="G66" s="51" t="s">
        <v>416</v>
      </c>
      <c r="H66" s="51" t="s">
        <v>417</v>
      </c>
      <c r="I66" s="51" t="s">
        <v>18</v>
      </c>
      <c r="J66" s="51" t="s">
        <v>212</v>
      </c>
      <c r="K66" s="51" t="s">
        <v>213</v>
      </c>
    </row>
    <row r="67" spans="1:11" x14ac:dyDescent="0.15">
      <c r="A67" s="51" t="s">
        <v>418</v>
      </c>
      <c r="B67" s="51" t="s">
        <v>389</v>
      </c>
      <c r="C67" s="53" t="s">
        <v>240</v>
      </c>
      <c r="D67" s="53" t="s">
        <v>259</v>
      </c>
      <c r="E67" s="53">
        <v>13</v>
      </c>
      <c r="F67" s="53" t="s">
        <v>18</v>
      </c>
      <c r="G67" s="51" t="s">
        <v>419</v>
      </c>
      <c r="H67" s="51" t="s">
        <v>420</v>
      </c>
      <c r="I67" s="51" t="s">
        <v>18</v>
      </c>
      <c r="J67" s="51" t="s">
        <v>212</v>
      </c>
      <c r="K67" s="51" t="s">
        <v>213</v>
      </c>
    </row>
    <row r="68" spans="1:11" x14ac:dyDescent="0.15">
      <c r="A68" s="51" t="s">
        <v>421</v>
      </c>
      <c r="B68" s="51" t="s">
        <v>389</v>
      </c>
      <c r="C68" s="53" t="s">
        <v>240</v>
      </c>
      <c r="D68" s="53" t="s">
        <v>302</v>
      </c>
      <c r="E68" s="53">
        <v>14</v>
      </c>
      <c r="F68" s="53" t="s">
        <v>18</v>
      </c>
      <c r="G68" s="51" t="s">
        <v>422</v>
      </c>
      <c r="H68" s="51" t="s">
        <v>423</v>
      </c>
      <c r="I68" s="51" t="s">
        <v>18</v>
      </c>
      <c r="J68" s="51" t="s">
        <v>212</v>
      </c>
      <c r="K68" s="51" t="s">
        <v>213</v>
      </c>
    </row>
    <row r="69" spans="1:11" x14ac:dyDescent="0.15">
      <c r="A69" s="219" t="s">
        <v>424</v>
      </c>
      <c r="B69" s="51" t="s">
        <v>389</v>
      </c>
      <c r="C69" s="53" t="s">
        <v>240</v>
      </c>
      <c r="D69" s="228" t="s">
        <v>425</v>
      </c>
      <c r="E69" s="53">
        <v>15</v>
      </c>
      <c r="F69" s="53" t="s">
        <v>18</v>
      </c>
      <c r="G69" s="219" t="s">
        <v>426</v>
      </c>
      <c r="H69" s="219" t="s">
        <v>427</v>
      </c>
      <c r="I69" s="219" t="s">
        <v>266</v>
      </c>
      <c r="J69" s="219" t="s">
        <v>267</v>
      </c>
    </row>
    <row r="70" spans="1:11" x14ac:dyDescent="0.15">
      <c r="A70" s="51" t="s">
        <v>428</v>
      </c>
      <c r="B70" s="51" t="s">
        <v>429</v>
      </c>
      <c r="C70" s="53" t="s">
        <v>232</v>
      </c>
      <c r="D70" s="53" t="s">
        <v>209</v>
      </c>
      <c r="E70" s="53">
        <v>1</v>
      </c>
      <c r="F70" s="53" t="s">
        <v>18</v>
      </c>
      <c r="G70" s="51" t="s">
        <v>430</v>
      </c>
      <c r="H70" s="51" t="s">
        <v>431</v>
      </c>
      <c r="I70" s="51" t="s">
        <v>18</v>
      </c>
      <c r="J70" s="51" t="s">
        <v>222</v>
      </c>
      <c r="K70" s="51" t="s">
        <v>213</v>
      </c>
    </row>
    <row r="71" spans="1:11" x14ac:dyDescent="0.15">
      <c r="A71" s="51" t="s">
        <v>432</v>
      </c>
      <c r="B71" s="51" t="s">
        <v>429</v>
      </c>
      <c r="C71" s="53" t="s">
        <v>232</v>
      </c>
      <c r="D71" s="53" t="s">
        <v>215</v>
      </c>
      <c r="E71" s="53">
        <v>2</v>
      </c>
      <c r="F71" s="53" t="s">
        <v>18</v>
      </c>
      <c r="G71" s="51" t="s">
        <v>433</v>
      </c>
      <c r="H71" s="51" t="s">
        <v>434</v>
      </c>
      <c r="I71" s="51" t="s">
        <v>18</v>
      </c>
      <c r="J71" s="51" t="s">
        <v>222</v>
      </c>
      <c r="K71" s="51" t="s">
        <v>213</v>
      </c>
    </row>
    <row r="72" spans="1:11" x14ac:dyDescent="0.15">
      <c r="A72" s="51" t="s">
        <v>435</v>
      </c>
      <c r="B72" s="51" t="s">
        <v>429</v>
      </c>
      <c r="C72" s="53" t="s">
        <v>232</v>
      </c>
      <c r="D72" s="53" t="s">
        <v>219</v>
      </c>
      <c r="E72" s="53">
        <v>3</v>
      </c>
      <c r="F72" s="53" t="s">
        <v>18</v>
      </c>
      <c r="G72" s="51" t="s">
        <v>436</v>
      </c>
      <c r="H72" s="51" t="s">
        <v>437</v>
      </c>
      <c r="I72" s="51" t="s">
        <v>18</v>
      </c>
      <c r="J72" s="51" t="s">
        <v>212</v>
      </c>
      <c r="K72" s="51" t="s">
        <v>213</v>
      </c>
    </row>
    <row r="73" spans="1:11" x14ac:dyDescent="0.15">
      <c r="A73" s="51" t="s">
        <v>438</v>
      </c>
      <c r="B73" s="51" t="s">
        <v>439</v>
      </c>
      <c r="C73" s="53" t="s">
        <v>440</v>
      </c>
      <c r="D73" s="53" t="s">
        <v>236</v>
      </c>
      <c r="E73" s="53">
        <v>1</v>
      </c>
      <c r="F73" s="53" t="s">
        <v>18</v>
      </c>
      <c r="G73" s="51" t="s">
        <v>441</v>
      </c>
      <c r="H73" s="51">
        <v>301050004</v>
      </c>
      <c r="I73" s="55" t="s">
        <v>18</v>
      </c>
      <c r="J73" s="51" t="s">
        <v>212</v>
      </c>
      <c r="K73" s="51" t="s">
        <v>213</v>
      </c>
    </row>
    <row r="74" spans="1:11" x14ac:dyDescent="0.15">
      <c r="A74" s="51" t="s">
        <v>442</v>
      </c>
      <c r="B74" s="51" t="s">
        <v>439</v>
      </c>
      <c r="C74" s="53" t="s">
        <v>440</v>
      </c>
      <c r="D74" s="53" t="s">
        <v>443</v>
      </c>
      <c r="E74" s="53">
        <v>2</v>
      </c>
      <c r="F74" s="53" t="s">
        <v>18</v>
      </c>
      <c r="G74" s="51" t="s">
        <v>444</v>
      </c>
      <c r="H74" s="51">
        <v>301030019</v>
      </c>
      <c r="I74" s="55" t="s">
        <v>18</v>
      </c>
      <c r="J74" s="51" t="s">
        <v>212</v>
      </c>
      <c r="K74" s="51" t="s">
        <v>213</v>
      </c>
    </row>
    <row r="75" spans="1:11" x14ac:dyDescent="0.15">
      <c r="A75" s="51" t="s">
        <v>445</v>
      </c>
      <c r="B75" s="51" t="s">
        <v>446</v>
      </c>
      <c r="C75" s="53" t="s">
        <v>259</v>
      </c>
      <c r="D75" s="53" t="s">
        <v>259</v>
      </c>
      <c r="E75" s="53">
        <v>1</v>
      </c>
      <c r="F75" s="53" t="s">
        <v>310</v>
      </c>
      <c r="G75" s="51" t="s">
        <v>447</v>
      </c>
      <c r="H75" s="51" t="s">
        <v>448</v>
      </c>
      <c r="I75" s="55" t="s">
        <v>18</v>
      </c>
      <c r="J75" s="51" t="s">
        <v>222</v>
      </c>
      <c r="K75" s="51" t="s">
        <v>449</v>
      </c>
    </row>
    <row r="76" spans="1:11" x14ac:dyDescent="0.15">
      <c r="A76" s="51" t="s">
        <v>450</v>
      </c>
      <c r="B76" s="51" t="s">
        <v>446</v>
      </c>
      <c r="C76" s="53" t="s">
        <v>259</v>
      </c>
      <c r="D76" s="53" t="s">
        <v>259</v>
      </c>
      <c r="E76" s="53">
        <v>2</v>
      </c>
      <c r="F76" s="53" t="s">
        <v>451</v>
      </c>
      <c r="G76" s="51" t="s">
        <v>452</v>
      </c>
      <c r="H76" s="51" t="s">
        <v>453</v>
      </c>
      <c r="I76" s="55" t="s">
        <v>18</v>
      </c>
      <c r="J76" s="51" t="s">
        <v>222</v>
      </c>
      <c r="K76" s="51" t="s">
        <v>449</v>
      </c>
    </row>
    <row r="77" spans="1:11" x14ac:dyDescent="0.15">
      <c r="A77" s="51" t="s">
        <v>454</v>
      </c>
      <c r="B77" s="51" t="s">
        <v>446</v>
      </c>
      <c r="C77" s="53" t="s">
        <v>259</v>
      </c>
      <c r="D77" s="53" t="s">
        <v>259</v>
      </c>
      <c r="E77" s="53">
        <v>3</v>
      </c>
      <c r="F77" s="53" t="s">
        <v>455</v>
      </c>
      <c r="G77" s="51" t="s">
        <v>456</v>
      </c>
      <c r="H77" s="51" t="s">
        <v>457</v>
      </c>
      <c r="I77" s="55" t="s">
        <v>18</v>
      </c>
      <c r="J77" s="51" t="s">
        <v>222</v>
      </c>
      <c r="K77" s="51" t="s">
        <v>449</v>
      </c>
    </row>
    <row r="78" spans="1:11" x14ac:dyDescent="0.15">
      <c r="A78" s="51" t="s">
        <v>458</v>
      </c>
      <c r="B78" s="51" t="s">
        <v>446</v>
      </c>
      <c r="C78" s="51" t="s">
        <v>259</v>
      </c>
      <c r="D78" s="51" t="s">
        <v>440</v>
      </c>
      <c r="E78" s="51">
        <v>1</v>
      </c>
      <c r="F78" s="51" t="s">
        <v>310</v>
      </c>
      <c r="G78" s="51" t="s">
        <v>459</v>
      </c>
      <c r="H78" s="54" t="s">
        <v>460</v>
      </c>
      <c r="I78" s="55" t="s">
        <v>18</v>
      </c>
      <c r="J78" s="51" t="s">
        <v>222</v>
      </c>
      <c r="K78" s="51" t="s">
        <v>449</v>
      </c>
    </row>
    <row r="79" spans="1:11" x14ac:dyDescent="0.15">
      <c r="A79" s="51" t="s">
        <v>461</v>
      </c>
      <c r="B79" s="51" t="s">
        <v>446</v>
      </c>
      <c r="C79" s="51" t="s">
        <v>259</v>
      </c>
      <c r="D79" s="51" t="s">
        <v>440</v>
      </c>
      <c r="E79" s="51">
        <v>2</v>
      </c>
      <c r="F79" s="51" t="s">
        <v>451</v>
      </c>
      <c r="G79" s="51" t="s">
        <v>462</v>
      </c>
      <c r="H79" s="54" t="s">
        <v>463</v>
      </c>
      <c r="I79" s="55" t="s">
        <v>18</v>
      </c>
      <c r="J79" s="51" t="s">
        <v>222</v>
      </c>
      <c r="K79" s="51" t="s">
        <v>449</v>
      </c>
    </row>
    <row r="80" spans="1:11" x14ac:dyDescent="0.15">
      <c r="A80" s="51" t="s">
        <v>464</v>
      </c>
      <c r="B80" s="51" t="s">
        <v>446</v>
      </c>
      <c r="C80" s="51" t="s">
        <v>259</v>
      </c>
      <c r="D80" s="51" t="s">
        <v>440</v>
      </c>
      <c r="E80" s="51">
        <v>3</v>
      </c>
      <c r="F80" s="51" t="s">
        <v>455</v>
      </c>
      <c r="G80" s="51" t="s">
        <v>465</v>
      </c>
      <c r="H80" s="54" t="s">
        <v>466</v>
      </c>
      <c r="I80" s="55" t="s">
        <v>18</v>
      </c>
      <c r="J80" s="51" t="s">
        <v>222</v>
      </c>
      <c r="K80" s="51" t="s">
        <v>449</v>
      </c>
    </row>
    <row r="81" spans="1:14" x14ac:dyDescent="0.15">
      <c r="A81" s="51" t="s">
        <v>467</v>
      </c>
      <c r="B81" s="51" t="s">
        <v>468</v>
      </c>
      <c r="C81" s="51" t="s">
        <v>224</v>
      </c>
      <c r="D81" s="51" t="s">
        <v>209</v>
      </c>
      <c r="E81" s="51">
        <v>1</v>
      </c>
      <c r="F81" s="51" t="s">
        <v>18</v>
      </c>
      <c r="G81" s="51" t="s">
        <v>469</v>
      </c>
      <c r="H81" s="54" t="s">
        <v>470</v>
      </c>
      <c r="I81" s="55" t="s">
        <v>18</v>
      </c>
      <c r="J81" s="51" t="s">
        <v>212</v>
      </c>
      <c r="K81" s="51" t="s">
        <v>213</v>
      </c>
      <c r="M81" s="209"/>
      <c r="N81" s="210"/>
    </row>
    <row r="82" spans="1:14" x14ac:dyDescent="0.15">
      <c r="A82" s="51" t="s">
        <v>471</v>
      </c>
      <c r="B82" s="51" t="s">
        <v>468</v>
      </c>
      <c r="C82" s="51" t="s">
        <v>224</v>
      </c>
      <c r="D82" s="51" t="s">
        <v>209</v>
      </c>
      <c r="E82" s="51">
        <v>3</v>
      </c>
      <c r="F82" s="51" t="s">
        <v>18</v>
      </c>
      <c r="G82" s="51" t="s">
        <v>472</v>
      </c>
      <c r="H82" s="54" t="s">
        <v>473</v>
      </c>
      <c r="I82" s="55" t="s">
        <v>18</v>
      </c>
      <c r="J82" s="51" t="s">
        <v>474</v>
      </c>
      <c r="K82" s="51" t="s">
        <v>213</v>
      </c>
      <c r="M82" s="209"/>
      <c r="N82" s="211"/>
    </row>
    <row r="83" spans="1:14" x14ac:dyDescent="0.15">
      <c r="A83" s="51" t="s">
        <v>475</v>
      </c>
      <c r="B83" s="51" t="s">
        <v>468</v>
      </c>
      <c r="C83" s="51" t="s">
        <v>224</v>
      </c>
      <c r="D83" s="51" t="s">
        <v>215</v>
      </c>
      <c r="E83" s="51">
        <v>1</v>
      </c>
      <c r="F83" s="51" t="s">
        <v>18</v>
      </c>
      <c r="G83" s="51" t="s">
        <v>476</v>
      </c>
      <c r="H83" s="54" t="s">
        <v>477</v>
      </c>
      <c r="I83" s="55" t="s">
        <v>18</v>
      </c>
      <c r="J83" s="51" t="s">
        <v>222</v>
      </c>
      <c r="K83" s="51" t="s">
        <v>213</v>
      </c>
      <c r="M83" s="209"/>
      <c r="N83" s="211"/>
    </row>
    <row r="84" spans="1:14" x14ac:dyDescent="0.15">
      <c r="A84" s="51" t="s">
        <v>478</v>
      </c>
      <c r="B84" s="51" t="s">
        <v>468</v>
      </c>
      <c r="C84" s="51" t="s">
        <v>224</v>
      </c>
      <c r="D84" s="51" t="s">
        <v>209</v>
      </c>
      <c r="E84" s="51">
        <v>5</v>
      </c>
      <c r="F84" s="51" t="s">
        <v>18</v>
      </c>
      <c r="G84" s="219" t="s">
        <v>469</v>
      </c>
      <c r="H84" s="54" t="s">
        <v>479</v>
      </c>
      <c r="I84" s="51" t="s">
        <v>18</v>
      </c>
      <c r="J84" s="51" t="s">
        <v>212</v>
      </c>
      <c r="K84" s="51" t="s">
        <v>213</v>
      </c>
      <c r="M84" s="209"/>
      <c r="N84" s="210"/>
    </row>
    <row r="85" spans="1:14" x14ac:dyDescent="0.15">
      <c r="A85" s="219" t="s">
        <v>480</v>
      </c>
      <c r="B85" s="51" t="s">
        <v>468</v>
      </c>
      <c r="C85" s="51" t="s">
        <v>224</v>
      </c>
      <c r="D85" s="51" t="s">
        <v>215</v>
      </c>
      <c r="E85" s="51">
        <v>2</v>
      </c>
      <c r="F85" s="51" t="s">
        <v>18</v>
      </c>
      <c r="G85" s="219" t="s">
        <v>481</v>
      </c>
      <c r="H85" s="229" t="s">
        <v>482</v>
      </c>
      <c r="I85" s="51" t="s">
        <v>18</v>
      </c>
      <c r="J85" s="51" t="s">
        <v>212</v>
      </c>
      <c r="K85" s="51" t="s">
        <v>213</v>
      </c>
      <c r="M85" s="209"/>
      <c r="N85" s="211"/>
    </row>
    <row r="86" spans="1:14" x14ac:dyDescent="0.15">
      <c r="A86" s="219" t="s">
        <v>483</v>
      </c>
      <c r="B86" s="51" t="s">
        <v>468</v>
      </c>
      <c r="C86" s="51" t="s">
        <v>224</v>
      </c>
      <c r="D86" s="51" t="s">
        <v>209</v>
      </c>
      <c r="E86" s="51">
        <v>2</v>
      </c>
      <c r="F86" s="51" t="s">
        <v>18</v>
      </c>
      <c r="G86" s="219" t="s">
        <v>484</v>
      </c>
      <c r="H86" s="229" t="s">
        <v>485</v>
      </c>
      <c r="I86" s="219" t="s">
        <v>266</v>
      </c>
      <c r="J86" s="219" t="s">
        <v>267</v>
      </c>
    </row>
    <row r="87" spans="1:14" x14ac:dyDescent="0.15">
      <c r="A87" s="219" t="s">
        <v>486</v>
      </c>
      <c r="B87" s="51" t="s">
        <v>468</v>
      </c>
      <c r="C87" s="51" t="s">
        <v>224</v>
      </c>
      <c r="D87" s="51" t="s">
        <v>209</v>
      </c>
      <c r="E87" s="51">
        <v>4</v>
      </c>
      <c r="F87" s="51" t="s">
        <v>18</v>
      </c>
      <c r="G87" s="219" t="s">
        <v>487</v>
      </c>
      <c r="H87" s="229" t="s">
        <v>488</v>
      </c>
      <c r="I87" s="219" t="s">
        <v>266</v>
      </c>
      <c r="J87" s="219" t="s">
        <v>267</v>
      </c>
    </row>
    <row r="88" spans="1:14" x14ac:dyDescent="0.15">
      <c r="A88" s="51" t="s">
        <v>489</v>
      </c>
      <c r="B88" s="51" t="s">
        <v>490</v>
      </c>
      <c r="C88" s="51" t="s">
        <v>228</v>
      </c>
      <c r="D88" s="51" t="s">
        <v>209</v>
      </c>
      <c r="E88" s="54">
        <v>1</v>
      </c>
      <c r="F88" s="51" t="s">
        <v>18</v>
      </c>
      <c r="G88" s="51" t="s">
        <v>491</v>
      </c>
      <c r="H88" s="54" t="s">
        <v>492</v>
      </c>
      <c r="I88" s="51" t="s">
        <v>493</v>
      </c>
      <c r="J88" s="51" t="s">
        <v>222</v>
      </c>
      <c r="K88" s="51" t="s">
        <v>213</v>
      </c>
    </row>
    <row r="89" spans="1:14" x14ac:dyDescent="0.15">
      <c r="A89" s="51" t="s">
        <v>494</v>
      </c>
      <c r="B89" s="51" t="s">
        <v>495</v>
      </c>
      <c r="C89" s="51" t="s">
        <v>209</v>
      </c>
      <c r="D89" s="51" t="s">
        <v>209</v>
      </c>
      <c r="E89" s="54">
        <v>1</v>
      </c>
      <c r="F89" s="51" t="s">
        <v>303</v>
      </c>
      <c r="G89" s="51" t="s">
        <v>496</v>
      </c>
      <c r="H89" s="54" t="s">
        <v>497</v>
      </c>
      <c r="I89" s="51" t="s">
        <v>498</v>
      </c>
      <c r="J89" s="51" t="s">
        <v>474</v>
      </c>
      <c r="K89" s="51" t="s">
        <v>213</v>
      </c>
    </row>
    <row r="90" spans="1:14" x14ac:dyDescent="0.15">
      <c r="A90" s="51" t="s">
        <v>499</v>
      </c>
      <c r="B90" s="51" t="s">
        <v>495</v>
      </c>
      <c r="C90" s="51" t="s">
        <v>209</v>
      </c>
      <c r="D90" s="51" t="s">
        <v>209</v>
      </c>
      <c r="E90" s="54">
        <v>2</v>
      </c>
      <c r="F90" s="51" t="s">
        <v>307</v>
      </c>
      <c r="G90" s="51" t="s">
        <v>496</v>
      </c>
      <c r="H90" s="56" t="s">
        <v>497</v>
      </c>
      <c r="I90" s="51" t="s">
        <v>500</v>
      </c>
      <c r="J90" s="51" t="s">
        <v>474</v>
      </c>
      <c r="K90" s="51" t="s">
        <v>213</v>
      </c>
    </row>
    <row r="91" spans="1:14" x14ac:dyDescent="0.15">
      <c r="A91" s="51" t="s">
        <v>501</v>
      </c>
      <c r="B91" s="51" t="s">
        <v>495</v>
      </c>
      <c r="C91" s="51" t="s">
        <v>209</v>
      </c>
      <c r="D91" s="51" t="s">
        <v>209</v>
      </c>
      <c r="E91" s="54">
        <v>3</v>
      </c>
      <c r="F91" s="51" t="s">
        <v>310</v>
      </c>
      <c r="G91" s="51" t="s">
        <v>496</v>
      </c>
      <c r="H91" s="54" t="s">
        <v>497</v>
      </c>
      <c r="I91" s="51" t="s">
        <v>502</v>
      </c>
      <c r="J91" s="51" t="s">
        <v>474</v>
      </c>
      <c r="K91" s="51" t="s">
        <v>213</v>
      </c>
    </row>
    <row r="92" spans="1:14" x14ac:dyDescent="0.15">
      <c r="A92" s="51" t="s">
        <v>503</v>
      </c>
      <c r="B92" s="51" t="s">
        <v>495</v>
      </c>
      <c r="C92" s="51" t="s">
        <v>209</v>
      </c>
      <c r="D92" s="51" t="s">
        <v>209</v>
      </c>
      <c r="E92" s="54">
        <v>4</v>
      </c>
      <c r="F92" s="51" t="s">
        <v>504</v>
      </c>
      <c r="G92" s="51" t="s">
        <v>496</v>
      </c>
      <c r="H92" s="56" t="s">
        <v>497</v>
      </c>
      <c r="I92" s="51" t="s">
        <v>505</v>
      </c>
      <c r="J92" s="51" t="s">
        <v>474</v>
      </c>
      <c r="K92" s="51" t="s">
        <v>213</v>
      </c>
    </row>
    <row r="93" spans="1:14" x14ac:dyDescent="0.15">
      <c r="A93" s="51" t="s">
        <v>506</v>
      </c>
      <c r="B93" s="51" t="s">
        <v>495</v>
      </c>
      <c r="C93" s="51" t="s">
        <v>209</v>
      </c>
      <c r="D93" s="51" t="s">
        <v>209</v>
      </c>
      <c r="E93" s="54">
        <v>5</v>
      </c>
      <c r="F93" s="51" t="s">
        <v>317</v>
      </c>
      <c r="G93" s="55" t="s">
        <v>496</v>
      </c>
      <c r="H93" s="54" t="s">
        <v>497</v>
      </c>
      <c r="I93" s="51" t="s">
        <v>507</v>
      </c>
      <c r="J93" s="51" t="s">
        <v>474</v>
      </c>
      <c r="K93" s="51" t="s">
        <v>213</v>
      </c>
    </row>
    <row r="94" spans="1:14" x14ac:dyDescent="0.15">
      <c r="A94" s="51" t="s">
        <v>508</v>
      </c>
      <c r="B94" s="51" t="s">
        <v>495</v>
      </c>
      <c r="C94" s="51" t="s">
        <v>209</v>
      </c>
      <c r="D94" s="51" t="s">
        <v>209</v>
      </c>
      <c r="E94" s="54">
        <v>6</v>
      </c>
      <c r="F94" s="51" t="s">
        <v>509</v>
      </c>
      <c r="G94" s="55" t="s">
        <v>496</v>
      </c>
      <c r="H94" s="54" t="s">
        <v>497</v>
      </c>
      <c r="I94" s="51" t="s">
        <v>510</v>
      </c>
      <c r="J94" s="51" t="s">
        <v>474</v>
      </c>
      <c r="K94" s="51" t="s">
        <v>213</v>
      </c>
    </row>
    <row r="95" spans="1:14" x14ac:dyDescent="0.15">
      <c r="A95" s="51" t="s">
        <v>511</v>
      </c>
      <c r="B95" s="51" t="s">
        <v>495</v>
      </c>
      <c r="C95" s="51" t="s">
        <v>209</v>
      </c>
      <c r="D95" s="51" t="s">
        <v>215</v>
      </c>
      <c r="E95" s="54">
        <v>7</v>
      </c>
      <c r="F95" s="51" t="s">
        <v>303</v>
      </c>
      <c r="G95" s="55" t="s">
        <v>512</v>
      </c>
      <c r="H95" s="56" t="s">
        <v>513</v>
      </c>
      <c r="I95" s="51" t="s">
        <v>498</v>
      </c>
      <c r="J95" s="51" t="s">
        <v>474</v>
      </c>
      <c r="K95" s="51" t="s">
        <v>213</v>
      </c>
    </row>
    <row r="96" spans="1:14" x14ac:dyDescent="0.15">
      <c r="A96" s="51" t="s">
        <v>514</v>
      </c>
      <c r="B96" s="51" t="s">
        <v>495</v>
      </c>
      <c r="C96" s="51" t="s">
        <v>209</v>
      </c>
      <c r="D96" s="51" t="s">
        <v>215</v>
      </c>
      <c r="E96" s="54">
        <v>8</v>
      </c>
      <c r="F96" s="51" t="s">
        <v>307</v>
      </c>
      <c r="G96" s="55" t="s">
        <v>512</v>
      </c>
      <c r="H96" s="56" t="s">
        <v>513</v>
      </c>
      <c r="I96" s="51" t="s">
        <v>500</v>
      </c>
      <c r="J96" s="51" t="s">
        <v>474</v>
      </c>
      <c r="K96" s="51" t="s">
        <v>213</v>
      </c>
    </row>
    <row r="97" spans="1:14" x14ac:dyDescent="0.15">
      <c r="A97" s="51" t="s">
        <v>515</v>
      </c>
      <c r="B97" s="51" t="s">
        <v>495</v>
      </c>
      <c r="C97" s="51" t="s">
        <v>209</v>
      </c>
      <c r="D97" s="51" t="s">
        <v>215</v>
      </c>
      <c r="E97" s="54">
        <v>9</v>
      </c>
      <c r="F97" s="51" t="s">
        <v>310</v>
      </c>
      <c r="G97" s="51" t="s">
        <v>512</v>
      </c>
      <c r="H97" s="56" t="s">
        <v>513</v>
      </c>
      <c r="I97" s="51" t="s">
        <v>502</v>
      </c>
      <c r="J97" s="51" t="s">
        <v>474</v>
      </c>
      <c r="K97" s="51" t="s">
        <v>213</v>
      </c>
    </row>
    <row r="98" spans="1:14" x14ac:dyDescent="0.15">
      <c r="A98" s="51" t="s">
        <v>516</v>
      </c>
      <c r="B98" s="51" t="s">
        <v>495</v>
      </c>
      <c r="C98" s="51" t="s">
        <v>209</v>
      </c>
      <c r="D98" s="51" t="s">
        <v>215</v>
      </c>
      <c r="E98" s="54">
        <v>10</v>
      </c>
      <c r="F98" s="51" t="s">
        <v>504</v>
      </c>
      <c r="G98" s="51" t="s">
        <v>512</v>
      </c>
      <c r="H98" s="56" t="s">
        <v>513</v>
      </c>
      <c r="I98" s="51" t="s">
        <v>505</v>
      </c>
      <c r="J98" s="51" t="s">
        <v>474</v>
      </c>
      <c r="K98" s="51" t="s">
        <v>213</v>
      </c>
    </row>
    <row r="99" spans="1:14" x14ac:dyDescent="0.15">
      <c r="A99" s="51" t="s">
        <v>517</v>
      </c>
      <c r="B99" s="51" t="s">
        <v>495</v>
      </c>
      <c r="C99" s="51" t="s">
        <v>209</v>
      </c>
      <c r="D99" s="51" t="s">
        <v>215</v>
      </c>
      <c r="E99" s="54">
        <v>11</v>
      </c>
      <c r="F99" s="51" t="s">
        <v>317</v>
      </c>
      <c r="G99" s="51" t="s">
        <v>512</v>
      </c>
      <c r="H99" s="203" t="s">
        <v>513</v>
      </c>
      <c r="I99" s="51" t="s">
        <v>507</v>
      </c>
      <c r="J99" s="51" t="s">
        <v>474</v>
      </c>
      <c r="K99" s="51" t="s">
        <v>213</v>
      </c>
    </row>
    <row r="100" spans="1:14" x14ac:dyDescent="0.15">
      <c r="A100" s="51" t="s">
        <v>518</v>
      </c>
      <c r="B100" s="51" t="s">
        <v>495</v>
      </c>
      <c r="C100" s="51" t="s">
        <v>209</v>
      </c>
      <c r="D100" s="51" t="s">
        <v>215</v>
      </c>
      <c r="E100" s="54">
        <v>12</v>
      </c>
      <c r="F100" s="51" t="s">
        <v>509</v>
      </c>
      <c r="G100" s="51" t="s">
        <v>512</v>
      </c>
      <c r="H100" s="203" t="s">
        <v>513</v>
      </c>
      <c r="I100" s="51" t="s">
        <v>510</v>
      </c>
      <c r="J100" s="51" t="s">
        <v>474</v>
      </c>
      <c r="K100" s="51" t="s">
        <v>213</v>
      </c>
    </row>
    <row r="101" spans="1:14" x14ac:dyDescent="0.15">
      <c r="A101" s="51" t="s">
        <v>519</v>
      </c>
      <c r="B101" s="51" t="s">
        <v>520</v>
      </c>
      <c r="C101" s="51" t="s">
        <v>255</v>
      </c>
      <c r="D101" s="51" t="s">
        <v>521</v>
      </c>
      <c r="E101" s="54">
        <v>1</v>
      </c>
      <c r="F101" s="219" t="s">
        <v>18</v>
      </c>
      <c r="G101" s="51" t="s">
        <v>522</v>
      </c>
      <c r="H101" s="203" t="s">
        <v>523</v>
      </c>
      <c r="I101" s="51" t="s">
        <v>18</v>
      </c>
      <c r="J101" s="51" t="s">
        <v>212</v>
      </c>
      <c r="K101" s="51" t="s">
        <v>213</v>
      </c>
    </row>
    <row r="102" spans="1:14" x14ac:dyDescent="0.15">
      <c r="A102" s="51" t="s">
        <v>524</v>
      </c>
      <c r="B102" s="51" t="s">
        <v>525</v>
      </c>
      <c r="C102" s="51" t="s">
        <v>526</v>
      </c>
      <c r="D102" s="51" t="s">
        <v>527</v>
      </c>
      <c r="E102" s="54">
        <v>1</v>
      </c>
      <c r="F102" s="51" t="s">
        <v>18</v>
      </c>
      <c r="G102" s="51" t="s">
        <v>528</v>
      </c>
      <c r="H102" s="203" t="s">
        <v>528</v>
      </c>
      <c r="I102" s="51" t="s">
        <v>18</v>
      </c>
      <c r="J102" s="51" t="s">
        <v>222</v>
      </c>
      <c r="K102" s="51" t="s">
        <v>213</v>
      </c>
      <c r="M102" s="214"/>
      <c r="N102" s="214"/>
    </row>
    <row r="103" spans="1:14" x14ac:dyDescent="0.15">
      <c r="A103" s="51" t="s">
        <v>529</v>
      </c>
      <c r="B103" s="51" t="s">
        <v>525</v>
      </c>
      <c r="C103" s="51" t="s">
        <v>526</v>
      </c>
      <c r="D103" s="51" t="s">
        <v>527</v>
      </c>
      <c r="E103" s="54">
        <v>2</v>
      </c>
      <c r="F103" s="51" t="s">
        <v>18</v>
      </c>
      <c r="G103" s="51" t="s">
        <v>528</v>
      </c>
      <c r="H103" s="203" t="s">
        <v>530</v>
      </c>
      <c r="I103" s="51" t="s">
        <v>18</v>
      </c>
      <c r="J103" s="51" t="s">
        <v>222</v>
      </c>
      <c r="K103" s="51" t="s">
        <v>213</v>
      </c>
      <c r="M103" s="214"/>
      <c r="N103" s="214"/>
    </row>
    <row r="104" spans="1:14" x14ac:dyDescent="0.15">
      <c r="A104" s="51" t="s">
        <v>531</v>
      </c>
      <c r="B104" s="51" t="s">
        <v>525</v>
      </c>
      <c r="C104" s="51" t="s">
        <v>526</v>
      </c>
      <c r="D104" s="51" t="s">
        <v>527</v>
      </c>
      <c r="E104" s="54">
        <v>3</v>
      </c>
      <c r="F104" s="51" t="s">
        <v>18</v>
      </c>
      <c r="G104" s="51" t="s">
        <v>528</v>
      </c>
      <c r="H104" s="203" t="s">
        <v>532</v>
      </c>
      <c r="I104" s="51" t="s">
        <v>18</v>
      </c>
      <c r="J104" s="51" t="s">
        <v>222</v>
      </c>
      <c r="K104" s="51" t="s">
        <v>213</v>
      </c>
      <c r="M104" s="214"/>
      <c r="N104" s="214"/>
    </row>
    <row r="105" spans="1:14" x14ac:dyDescent="0.15">
      <c r="A105" s="219" t="s">
        <v>533</v>
      </c>
      <c r="B105" s="219" t="s">
        <v>534</v>
      </c>
      <c r="C105" s="219" t="s">
        <v>535</v>
      </c>
      <c r="D105" s="219" t="s">
        <v>536</v>
      </c>
      <c r="E105" s="54">
        <v>1</v>
      </c>
      <c r="F105" s="51" t="s">
        <v>18</v>
      </c>
      <c r="G105" s="219" t="s">
        <v>537</v>
      </c>
      <c r="H105" s="219" t="s">
        <v>537</v>
      </c>
      <c r="I105" s="51" t="s">
        <v>18</v>
      </c>
      <c r="J105" s="51" t="s">
        <v>212</v>
      </c>
      <c r="K105" s="51" t="s">
        <v>213</v>
      </c>
    </row>
    <row r="106" spans="1:14" x14ac:dyDescent="0.15">
      <c r="A106" s="219" t="s">
        <v>538</v>
      </c>
      <c r="B106" s="219" t="s">
        <v>539</v>
      </c>
      <c r="C106" s="219" t="s">
        <v>540</v>
      </c>
      <c r="D106" s="219" t="s">
        <v>536</v>
      </c>
      <c r="E106" s="54">
        <v>1</v>
      </c>
      <c r="F106" s="51" t="s">
        <v>18</v>
      </c>
      <c r="G106" s="219" t="s">
        <v>541</v>
      </c>
      <c r="H106" s="219">
        <v>321192701</v>
      </c>
      <c r="I106" s="51" t="s">
        <v>18</v>
      </c>
      <c r="J106" s="51" t="s">
        <v>212</v>
      </c>
      <c r="K106" s="51" t="s">
        <v>213</v>
      </c>
    </row>
    <row r="107" spans="1:14" x14ac:dyDescent="0.15">
      <c r="A107" s="219" t="s">
        <v>542</v>
      </c>
      <c r="B107" s="219" t="s">
        <v>539</v>
      </c>
      <c r="C107" s="219" t="s">
        <v>540</v>
      </c>
      <c r="D107" s="51" t="s">
        <v>215</v>
      </c>
      <c r="E107" s="54">
        <v>2</v>
      </c>
      <c r="F107" s="51" t="s">
        <v>18</v>
      </c>
      <c r="G107" s="219" t="s">
        <v>543</v>
      </c>
      <c r="H107" s="51">
        <v>321181501</v>
      </c>
      <c r="I107" s="51" t="s">
        <v>18</v>
      </c>
      <c r="J107" s="51" t="s">
        <v>212</v>
      </c>
      <c r="K107" s="51" t="s">
        <v>213</v>
      </c>
    </row>
    <row r="108" spans="1:14" x14ac:dyDescent="0.15">
      <c r="A108" s="219" t="s">
        <v>544</v>
      </c>
      <c r="B108" s="219" t="s">
        <v>539</v>
      </c>
      <c r="C108" s="219" t="s">
        <v>540</v>
      </c>
      <c r="D108" s="219" t="s">
        <v>545</v>
      </c>
      <c r="E108" s="54">
        <v>3</v>
      </c>
      <c r="F108" s="51" t="s">
        <v>18</v>
      </c>
      <c r="G108" s="219" t="s">
        <v>546</v>
      </c>
      <c r="H108" s="51">
        <v>341192701</v>
      </c>
      <c r="I108" s="51" t="s">
        <v>18</v>
      </c>
      <c r="J108" s="51" t="s">
        <v>212</v>
      </c>
      <c r="K108" s="51" t="s">
        <v>213</v>
      </c>
    </row>
    <row r="109" spans="1:14" x14ac:dyDescent="0.15">
      <c r="A109" s="219" t="s">
        <v>547</v>
      </c>
      <c r="B109" s="219" t="s">
        <v>548</v>
      </c>
      <c r="C109" s="219" t="s">
        <v>425</v>
      </c>
      <c r="D109" s="219" t="s">
        <v>536</v>
      </c>
      <c r="E109" s="54">
        <v>1</v>
      </c>
      <c r="F109" s="51" t="s">
        <v>18</v>
      </c>
      <c r="G109" s="219" t="s">
        <v>549</v>
      </c>
      <c r="H109" s="51" t="s">
        <v>18</v>
      </c>
      <c r="I109" s="51" t="s">
        <v>18</v>
      </c>
      <c r="J109" s="51" t="s">
        <v>212</v>
      </c>
      <c r="K109" s="51" t="s">
        <v>213</v>
      </c>
    </row>
    <row r="110" spans="1:14" x14ac:dyDescent="0.15">
      <c r="A110" s="219" t="s">
        <v>550</v>
      </c>
      <c r="B110" s="219" t="s">
        <v>548</v>
      </c>
      <c r="C110" s="219" t="s">
        <v>425</v>
      </c>
      <c r="D110" s="51" t="s">
        <v>215</v>
      </c>
      <c r="E110" s="54">
        <v>2</v>
      </c>
      <c r="F110" s="51" t="s">
        <v>18</v>
      </c>
      <c r="G110" s="219" t="s">
        <v>551</v>
      </c>
      <c r="H110" s="51" t="s">
        <v>18</v>
      </c>
      <c r="I110" s="51" t="s">
        <v>18</v>
      </c>
      <c r="J110" s="51" t="s">
        <v>212</v>
      </c>
      <c r="K110" s="51" t="s">
        <v>213</v>
      </c>
    </row>
    <row r="111" spans="1:14" x14ac:dyDescent="0.15">
      <c r="A111" s="219" t="s">
        <v>552</v>
      </c>
      <c r="B111" s="219" t="s">
        <v>548</v>
      </c>
      <c r="C111" s="219" t="s">
        <v>425</v>
      </c>
      <c r="D111" s="219" t="s">
        <v>545</v>
      </c>
      <c r="E111" s="54">
        <v>3</v>
      </c>
      <c r="F111" s="51" t="s">
        <v>18</v>
      </c>
      <c r="G111" s="219" t="s">
        <v>553</v>
      </c>
      <c r="H111" s="51" t="s">
        <v>18</v>
      </c>
      <c r="I111" s="51" t="s">
        <v>18</v>
      </c>
      <c r="J111" s="51" t="s">
        <v>212</v>
      </c>
      <c r="K111" s="51" t="s">
        <v>213</v>
      </c>
    </row>
    <row r="112" spans="1:14" x14ac:dyDescent="0.15">
      <c r="A112" s="219" t="s">
        <v>554</v>
      </c>
      <c r="B112" s="219" t="s">
        <v>555</v>
      </c>
      <c r="C112" s="219" t="s">
        <v>556</v>
      </c>
      <c r="D112" s="219" t="s">
        <v>536</v>
      </c>
      <c r="E112" s="54">
        <v>1</v>
      </c>
      <c r="F112" s="51" t="s">
        <v>18</v>
      </c>
      <c r="G112" s="219" t="s">
        <v>557</v>
      </c>
      <c r="H112" s="51">
        <v>341183501</v>
      </c>
      <c r="I112" s="51" t="s">
        <v>18</v>
      </c>
      <c r="J112" s="51" t="s">
        <v>212</v>
      </c>
      <c r="K112" s="51" t="s">
        <v>213</v>
      </c>
    </row>
    <row r="113" spans="1:11" x14ac:dyDescent="0.15">
      <c r="A113" s="219" t="s">
        <v>558</v>
      </c>
      <c r="B113" s="219" t="s">
        <v>555</v>
      </c>
      <c r="C113" s="219" t="s">
        <v>556</v>
      </c>
      <c r="D113" s="51" t="s">
        <v>215</v>
      </c>
      <c r="E113" s="54">
        <v>2</v>
      </c>
      <c r="F113" s="51" t="s">
        <v>18</v>
      </c>
      <c r="G113" s="219" t="s">
        <v>543</v>
      </c>
      <c r="H113" s="51">
        <v>341182701</v>
      </c>
      <c r="I113" s="51" t="s">
        <v>18</v>
      </c>
      <c r="J113" s="51" t="s">
        <v>212</v>
      </c>
      <c r="K113" s="51" t="s">
        <v>213</v>
      </c>
    </row>
    <row r="114" spans="1:11" x14ac:dyDescent="0.15">
      <c r="A114" s="219" t="s">
        <v>559</v>
      </c>
      <c r="B114" s="219" t="s">
        <v>555</v>
      </c>
      <c r="C114" s="219" t="s">
        <v>556</v>
      </c>
      <c r="D114" s="219" t="s">
        <v>545</v>
      </c>
      <c r="E114" s="54">
        <v>3</v>
      </c>
      <c r="F114" s="51" t="s">
        <v>18</v>
      </c>
      <c r="G114" s="219" t="s">
        <v>560</v>
      </c>
      <c r="H114" s="51">
        <v>321192212</v>
      </c>
      <c r="I114" s="51" t="s">
        <v>18</v>
      </c>
      <c r="J114" s="51" t="s">
        <v>212</v>
      </c>
      <c r="K114" s="51" t="s">
        <v>213</v>
      </c>
    </row>
    <row r="115" spans="1:11" x14ac:dyDescent="0.15">
      <c r="A115" s="219" t="s">
        <v>561</v>
      </c>
      <c r="B115" s="219" t="s">
        <v>555</v>
      </c>
      <c r="C115" s="219" t="s">
        <v>556</v>
      </c>
      <c r="D115" s="219" t="s">
        <v>562</v>
      </c>
      <c r="E115" s="54">
        <v>4</v>
      </c>
      <c r="F115" s="51" t="s">
        <v>18</v>
      </c>
      <c r="G115" s="219" t="s">
        <v>563</v>
      </c>
      <c r="H115" s="51">
        <v>341191604</v>
      </c>
      <c r="I115" s="51" t="s">
        <v>18</v>
      </c>
      <c r="J115" s="51" t="s">
        <v>212</v>
      </c>
      <c r="K115" s="51" t="s">
        <v>213</v>
      </c>
    </row>
    <row r="116" spans="1:11" x14ac:dyDescent="0.15">
      <c r="A116" s="219" t="s">
        <v>564</v>
      </c>
      <c r="B116" s="219" t="s">
        <v>565</v>
      </c>
      <c r="C116" s="219" t="s">
        <v>566</v>
      </c>
      <c r="D116" s="219" t="s">
        <v>536</v>
      </c>
      <c r="E116" s="54">
        <v>1</v>
      </c>
      <c r="F116" s="51" t="s">
        <v>18</v>
      </c>
      <c r="G116" s="219" t="s">
        <v>567</v>
      </c>
      <c r="H116" s="219" t="s">
        <v>567</v>
      </c>
      <c r="I116" s="219" t="s">
        <v>266</v>
      </c>
      <c r="J116" s="219" t="s">
        <v>267</v>
      </c>
    </row>
    <row r="117" spans="1:11" x14ac:dyDescent="0.15">
      <c r="A117" s="205" t="s">
        <v>568</v>
      </c>
      <c r="B117" s="205" t="s">
        <v>569</v>
      </c>
      <c r="C117" s="205" t="s">
        <v>570</v>
      </c>
      <c r="D117" s="205" t="s">
        <v>571</v>
      </c>
      <c r="E117" s="59">
        <v>1</v>
      </c>
      <c r="F117" s="51" t="s">
        <v>18</v>
      </c>
      <c r="G117" s="204" t="s">
        <v>572</v>
      </c>
      <c r="H117" s="59" t="s">
        <v>573</v>
      </c>
      <c r="I117" s="205" t="s">
        <v>266</v>
      </c>
      <c r="J117" s="219" t="s">
        <v>267</v>
      </c>
    </row>
    <row r="118" spans="1:11" x14ac:dyDescent="0.15">
      <c r="A118" s="205" t="s">
        <v>574</v>
      </c>
      <c r="B118" s="205" t="s">
        <v>569</v>
      </c>
      <c r="C118" s="205" t="s">
        <v>570</v>
      </c>
      <c r="D118" s="205" t="s">
        <v>571</v>
      </c>
      <c r="E118" s="59">
        <v>2</v>
      </c>
      <c r="F118" s="51" t="s">
        <v>18</v>
      </c>
      <c r="G118" s="204" t="s">
        <v>575</v>
      </c>
      <c r="H118" s="59" t="s">
        <v>576</v>
      </c>
      <c r="I118" s="205" t="s">
        <v>266</v>
      </c>
      <c r="J118" s="219" t="s">
        <v>267</v>
      </c>
    </row>
    <row r="119" spans="1:11" x14ac:dyDescent="0.15">
      <c r="A119" s="205" t="s">
        <v>577</v>
      </c>
      <c r="B119" s="205" t="s">
        <v>569</v>
      </c>
      <c r="C119" s="205" t="s">
        <v>570</v>
      </c>
      <c r="D119" s="205" t="s">
        <v>571</v>
      </c>
      <c r="E119" s="59">
        <v>3</v>
      </c>
      <c r="F119" s="51" t="s">
        <v>18</v>
      </c>
      <c r="G119" s="204" t="s">
        <v>578</v>
      </c>
      <c r="H119" s="59" t="s">
        <v>579</v>
      </c>
      <c r="I119" s="205" t="s">
        <v>266</v>
      </c>
      <c r="J119" s="219" t="s">
        <v>267</v>
      </c>
    </row>
    <row r="120" spans="1:11" x14ac:dyDescent="0.15">
      <c r="A120" s="205" t="s">
        <v>580</v>
      </c>
      <c r="B120" s="205" t="s">
        <v>569</v>
      </c>
      <c r="C120" s="205" t="s">
        <v>570</v>
      </c>
      <c r="D120" s="205" t="s">
        <v>571</v>
      </c>
      <c r="E120" s="59">
        <v>4</v>
      </c>
      <c r="F120" s="51" t="s">
        <v>18</v>
      </c>
      <c r="G120" s="204" t="s">
        <v>581</v>
      </c>
      <c r="H120" s="59" t="s">
        <v>582</v>
      </c>
      <c r="I120" s="205" t="s">
        <v>266</v>
      </c>
      <c r="J120" s="219" t="s">
        <v>267</v>
      </c>
    </row>
    <row r="121" spans="1:11" x14ac:dyDescent="0.15">
      <c r="A121" s="205"/>
      <c r="B121" s="205"/>
      <c r="C121" s="205"/>
      <c r="D121" s="205"/>
      <c r="E121" s="59"/>
      <c r="F121" s="205"/>
      <c r="G121" s="205"/>
      <c r="H121" s="59"/>
      <c r="I121" s="205"/>
    </row>
    <row r="122" spans="1:11" x14ac:dyDescent="0.15">
      <c r="A122" s="205"/>
      <c r="B122" s="205"/>
      <c r="C122" s="205"/>
      <c r="D122" s="205"/>
      <c r="E122" s="59"/>
      <c r="F122" s="205"/>
      <c r="G122" s="205"/>
      <c r="H122" s="59"/>
      <c r="I122" s="205"/>
    </row>
    <row r="123" spans="1:11" x14ac:dyDescent="0.15">
      <c r="A123" s="205"/>
      <c r="B123" s="205"/>
      <c r="C123" s="205"/>
      <c r="D123" s="205"/>
      <c r="E123" s="59"/>
      <c r="F123" s="205"/>
      <c r="G123" s="205"/>
      <c r="H123" s="59"/>
      <c r="I123" s="205"/>
    </row>
    <row r="124" spans="1:11" x14ac:dyDescent="0.15">
      <c r="A124" s="205"/>
      <c r="B124" s="205"/>
      <c r="C124" s="205"/>
      <c r="D124" s="205"/>
      <c r="E124" s="59"/>
      <c r="F124" s="205"/>
      <c r="G124" s="205"/>
      <c r="H124" s="59"/>
      <c r="I124" s="205"/>
    </row>
    <row r="125" spans="1:11" x14ac:dyDescent="0.15">
      <c r="A125" s="205"/>
      <c r="B125" s="205"/>
      <c r="C125" s="205"/>
      <c r="D125" s="205"/>
      <c r="E125" s="59"/>
      <c r="F125" s="205"/>
      <c r="G125" s="205"/>
      <c r="H125" s="59"/>
      <c r="I125" s="205"/>
    </row>
    <row r="126" spans="1:11" x14ac:dyDescent="0.15">
      <c r="A126" s="219"/>
      <c r="B126" s="219"/>
      <c r="G126" s="219"/>
      <c r="H126" s="205"/>
      <c r="I126" s="205"/>
    </row>
    <row r="127" spans="1:11" x14ac:dyDescent="0.15">
      <c r="G127" s="219"/>
    </row>
    <row r="128" spans="1:11" x14ac:dyDescent="0.15">
      <c r="G128" s="21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x14ac:dyDescent="0.15">
      <c r="B1" s="57" t="s">
        <v>583</v>
      </c>
      <c r="C1" s="94" t="s">
        <v>584</v>
      </c>
      <c r="D1" s="95"/>
      <c r="E1" s="96"/>
      <c r="F1" s="109" t="str">
        <f ca="1">IF(COUNTIF(W2:W382,"NG")=0,"OK","NG")</f>
        <v>NG</v>
      </c>
      <c r="U1" t="s">
        <v>585</v>
      </c>
      <c r="V1" t="s">
        <v>586</v>
      </c>
      <c r="W1" s="58" t="s">
        <v>587</v>
      </c>
      <c r="X1" s="11" t="s">
        <v>588</v>
      </c>
      <c r="Y1" s="108" t="s">
        <v>589</v>
      </c>
      <c r="Z1" s="61" t="s">
        <v>590</v>
      </c>
      <c r="AA1" s="4" t="s">
        <v>591</v>
      </c>
    </row>
    <row r="2" spans="2:28" ht="27" x14ac:dyDescent="0.15">
      <c r="B2" s="5" t="s">
        <v>592</v>
      </c>
      <c r="C2" s="5" t="s">
        <v>593</v>
      </c>
      <c r="D2" s="9" t="s">
        <v>594</v>
      </c>
      <c r="E2" s="5" t="s">
        <v>595</v>
      </c>
      <c r="F2" s="5" t="s">
        <v>596</v>
      </c>
      <c r="G2" s="5" t="s">
        <v>597</v>
      </c>
      <c r="I2" s="97"/>
      <c r="J2" s="98"/>
      <c r="K2" s="97"/>
      <c r="W2" s="99"/>
      <c r="X2" s="11" t="s">
        <v>598</v>
      </c>
      <c r="Y2" s="108" t="s">
        <v>589</v>
      </c>
      <c r="Z2" s="61" t="s">
        <v>590</v>
      </c>
    </row>
    <row r="3" spans="2:28" x14ac:dyDescent="0.15">
      <c r="B3" s="5" t="s">
        <v>599</v>
      </c>
      <c r="C3" s="5" t="s">
        <v>12</v>
      </c>
      <c r="D3" s="4" t="s">
        <v>600</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16</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17</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19</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21</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23</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26</v>
      </c>
      <c r="D9" s="4">
        <v>1</v>
      </c>
      <c r="E9" s="92" t="str">
        <f>DBCS(入力シート!$F41)</f>
        <v/>
      </c>
      <c r="F9" s="4"/>
      <c r="G9" s="13" t="str">
        <f t="shared" si="2"/>
        <v/>
      </c>
      <c r="W9" s="99"/>
    </row>
    <row r="10" spans="2:28" x14ac:dyDescent="0.15">
      <c r="B10" s="5">
        <v>2</v>
      </c>
      <c r="C10" s="5" t="s">
        <v>16</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17</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19</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21</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23</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26</v>
      </c>
      <c r="D15" s="4">
        <f t="shared" si="3"/>
        <v>0</v>
      </c>
      <c r="E15" s="92" t="str">
        <f>DBCS('入力シート（2事業場以降）'!Z23)</f>
        <v/>
      </c>
      <c r="F15" s="4"/>
      <c r="G15" s="13" t="str">
        <f>IF($D15=1,TRIM(CLEAN('入力シート（2事業場以降）'!Z23)),"")&amp;""</f>
        <v/>
      </c>
      <c r="W15" s="99" t="str">
        <f t="shared" si="4"/>
        <v>OK</v>
      </c>
    </row>
    <row r="16" spans="2:28" x14ac:dyDescent="0.15">
      <c r="B16" s="5">
        <v>3</v>
      </c>
      <c r="C16" s="5" t="s">
        <v>16</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17</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19</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21</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23</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26</v>
      </c>
      <c r="D21" s="4">
        <f t="shared" si="3"/>
        <v>0</v>
      </c>
      <c r="E21" s="92" t="str">
        <f>DBCS('入力シート（2事業場以降）'!Z25)</f>
        <v/>
      </c>
      <c r="F21" s="4"/>
      <c r="G21" s="13" t="str">
        <f>IF($D21=1,TRIM(CLEAN('入力シート（2事業場以降）'!Z25)),"")&amp;""</f>
        <v/>
      </c>
      <c r="W21" s="99" t="str">
        <f t="shared" si="4"/>
        <v>OK</v>
      </c>
    </row>
    <row r="22" spans="2:28" x14ac:dyDescent="0.15">
      <c r="B22" s="5">
        <v>4</v>
      </c>
      <c r="C22" s="5" t="s">
        <v>16</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17</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19</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21</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23</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26</v>
      </c>
      <c r="D27" s="4">
        <f t="shared" si="3"/>
        <v>0</v>
      </c>
      <c r="E27" s="92" t="str">
        <f>DBCS('入力シート（2事業場以降）'!Z27)</f>
        <v/>
      </c>
      <c r="F27" s="4"/>
      <c r="G27" s="13" t="str">
        <f>IF($D27=1,TRIM(CLEAN('入力シート（2事業場以降）'!Z27)),"")&amp;""</f>
        <v/>
      </c>
      <c r="W27" s="99" t="str">
        <f t="shared" si="4"/>
        <v>OK</v>
      </c>
    </row>
    <row r="28" spans="2:28" x14ac:dyDescent="0.15">
      <c r="B28" s="5">
        <v>5</v>
      </c>
      <c r="C28" s="5" t="s">
        <v>16</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17</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19</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21</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23</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26</v>
      </c>
      <c r="D33" s="4">
        <f t="shared" si="3"/>
        <v>0</v>
      </c>
      <c r="E33" s="92" t="str">
        <f>DBCS('入力シート（2事業場以降）'!Z29)</f>
        <v/>
      </c>
      <c r="F33" s="4"/>
      <c r="G33" s="13" t="str">
        <f>IF($D33=1,TRIM(CLEAN('入力シート（2事業場以降）'!Z29)),"")&amp;""</f>
        <v/>
      </c>
      <c r="W33" s="99" t="str">
        <f t="shared" si="4"/>
        <v>OK</v>
      </c>
    </row>
    <row r="34" spans="2:28" x14ac:dyDescent="0.15">
      <c r="B34" s="5">
        <v>6</v>
      </c>
      <c r="C34" s="5" t="s">
        <v>16</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17</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19</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21</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23</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26</v>
      </c>
      <c r="D39" s="4">
        <f t="shared" si="3"/>
        <v>0</v>
      </c>
      <c r="E39" s="92" t="str">
        <f>DBCS('入力シート（2事業場以降）'!Z31)</f>
        <v/>
      </c>
      <c r="F39" s="4"/>
      <c r="G39" s="13" t="str">
        <f>IF($D39=1,TRIM(CLEAN('入力シート（2事業場以降）'!Z31)),"")&amp;""</f>
        <v/>
      </c>
      <c r="W39" s="99" t="str">
        <f t="shared" si="4"/>
        <v>OK</v>
      </c>
    </row>
    <row r="40" spans="2:28" x14ac:dyDescent="0.15">
      <c r="B40" s="5">
        <v>7</v>
      </c>
      <c r="C40" s="5" t="s">
        <v>16</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17</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19</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21</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23</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26</v>
      </c>
      <c r="D45" s="4">
        <f t="shared" si="3"/>
        <v>0</v>
      </c>
      <c r="E45" s="92" t="str">
        <f>DBCS('入力シート（2事業場以降）'!Z33)</f>
        <v/>
      </c>
      <c r="F45" s="4"/>
      <c r="G45" s="13" t="str">
        <f>IF($D45=1,TRIM(CLEAN('入力シート（2事業場以降）'!Z33)),"")&amp;""</f>
        <v/>
      </c>
      <c r="W45" s="99" t="str">
        <f t="shared" si="4"/>
        <v>OK</v>
      </c>
    </row>
    <row r="46" spans="2:28" x14ac:dyDescent="0.15">
      <c r="B46" s="5">
        <v>8</v>
      </c>
      <c r="C46" s="5" t="s">
        <v>16</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17</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19</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21</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23</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26</v>
      </c>
      <c r="D51" s="4">
        <f t="shared" si="3"/>
        <v>0</v>
      </c>
      <c r="E51" s="92" t="str">
        <f>DBCS('入力シート（2事業場以降）'!Z35)</f>
        <v/>
      </c>
      <c r="F51" s="4"/>
      <c r="G51" s="13" t="str">
        <f>IF($D51=1,TRIM(CLEAN('入力シート（2事業場以降）'!Z35)),"")&amp;""</f>
        <v/>
      </c>
      <c r="W51" s="99" t="str">
        <f t="shared" si="4"/>
        <v>OK</v>
      </c>
    </row>
    <row r="52" spans="2:28" x14ac:dyDescent="0.15">
      <c r="B52" s="5">
        <v>9</v>
      </c>
      <c r="C52" s="5" t="s">
        <v>16</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17</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19</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21</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23</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26</v>
      </c>
      <c r="D57" s="4">
        <f t="shared" si="12"/>
        <v>0</v>
      </c>
      <c r="E57" s="92" t="str">
        <f>DBCS('入力シート（2事業場以降）'!Z37)</f>
        <v/>
      </c>
      <c r="F57" s="4"/>
      <c r="G57" s="13" t="str">
        <f>IF($D57=1,TRIM(CLEAN('入力シート（2事業場以降）'!Z37)),"")&amp;""</f>
        <v/>
      </c>
      <c r="W57" s="99" t="str">
        <f t="shared" si="13"/>
        <v>OK</v>
      </c>
    </row>
    <row r="58" spans="2:28" x14ac:dyDescent="0.15">
      <c r="B58" s="5">
        <v>10</v>
      </c>
      <c r="C58" s="5" t="s">
        <v>16</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17</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19</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21</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23</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26</v>
      </c>
      <c r="D63" s="4">
        <f t="shared" si="12"/>
        <v>0</v>
      </c>
      <c r="E63" s="92" t="str">
        <f>DBCS('入力シート（2事業場以降）'!Z39)</f>
        <v/>
      </c>
      <c r="F63" s="4"/>
      <c r="G63" s="13" t="str">
        <f>IF($D63=1,TRIM(CLEAN('入力シート（2事業場以降）'!Z39)),"")&amp;""</f>
        <v/>
      </c>
      <c r="W63" s="99" t="str">
        <f t="shared" si="13"/>
        <v>OK</v>
      </c>
    </row>
    <row r="64" spans="2:28" x14ac:dyDescent="0.15">
      <c r="B64" s="5">
        <v>11</v>
      </c>
      <c r="C64" s="5" t="s">
        <v>16</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17</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19</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21</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23</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26</v>
      </c>
      <c r="D69" s="4">
        <f t="shared" si="12"/>
        <v>0</v>
      </c>
      <c r="E69" s="92" t="str">
        <f>DBCS('入力シート（2事業場以降）'!Z41)</f>
        <v/>
      </c>
      <c r="F69" s="4"/>
      <c r="G69" s="13" t="str">
        <f>IF($D69=1,TRIM(CLEAN('入力シート（2事業場以降）'!Z41)),"")&amp;""</f>
        <v/>
      </c>
      <c r="W69" s="99" t="str">
        <f t="shared" si="13"/>
        <v>OK</v>
      </c>
    </row>
    <row r="70" spans="2:28" x14ac:dyDescent="0.15">
      <c r="B70" s="5">
        <v>12</v>
      </c>
      <c r="C70" s="5" t="s">
        <v>16</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17</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19</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21</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23</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26</v>
      </c>
      <c r="D75" s="4">
        <f t="shared" si="12"/>
        <v>0</v>
      </c>
      <c r="E75" s="92" t="str">
        <f>DBCS('入力シート（2事業場以降）'!Z43)</f>
        <v/>
      </c>
      <c r="F75" s="4"/>
      <c r="G75" s="13" t="str">
        <f>IF($D75=1,TRIM(CLEAN('入力シート（2事業場以降）'!Z43)),"")&amp;""</f>
        <v/>
      </c>
      <c r="W75" s="99" t="str">
        <f t="shared" si="13"/>
        <v>OK</v>
      </c>
    </row>
    <row r="76" spans="2:28" x14ac:dyDescent="0.15">
      <c r="B76" s="5">
        <v>13</v>
      </c>
      <c r="C76" s="5" t="s">
        <v>16</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17</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19</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21</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23</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26</v>
      </c>
      <c r="D81" s="4">
        <f t="shared" si="12"/>
        <v>0</v>
      </c>
      <c r="E81" s="92" t="str">
        <f>DBCS('入力シート（2事業場以降）'!Z45)</f>
        <v/>
      </c>
      <c r="F81" s="4"/>
      <c r="G81" s="13" t="str">
        <f>IF($D81=1,TRIM(CLEAN('入力シート（2事業場以降）'!Z45)),"")&amp;""</f>
        <v/>
      </c>
      <c r="W81" s="99" t="str">
        <f t="shared" si="13"/>
        <v>OK</v>
      </c>
    </row>
    <row r="82" spans="2:28" x14ac:dyDescent="0.15">
      <c r="B82" s="5">
        <v>14</v>
      </c>
      <c r="C82" s="5" t="s">
        <v>16</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17</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19</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21</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23</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26</v>
      </c>
      <c r="D87" s="4">
        <f t="shared" si="12"/>
        <v>0</v>
      </c>
      <c r="E87" s="92" t="str">
        <f>DBCS('入力シート（2事業場以降）'!Z47)</f>
        <v/>
      </c>
      <c r="F87" s="4"/>
      <c r="G87" s="13" t="str">
        <f>IF($D87=1,TRIM(CLEAN('入力シート（2事業場以降）'!Z47)),"")&amp;""</f>
        <v/>
      </c>
      <c r="W87" s="99" t="str">
        <f t="shared" si="13"/>
        <v>OK</v>
      </c>
    </row>
    <row r="88" spans="2:28" x14ac:dyDescent="0.15">
      <c r="B88" s="5">
        <v>15</v>
      </c>
      <c r="C88" s="5" t="s">
        <v>16</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17</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19</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21</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23</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26</v>
      </c>
      <c r="D93" s="4">
        <f t="shared" si="12"/>
        <v>0</v>
      </c>
      <c r="E93" s="92" t="str">
        <f>DBCS('入力シート（2事業場以降）'!Z49)</f>
        <v/>
      </c>
      <c r="F93" s="4"/>
      <c r="G93" s="13" t="str">
        <f>IF($D93=1,TRIM(CLEAN('入力シート（2事業場以降）'!Z49)),"")&amp;""</f>
        <v/>
      </c>
      <c r="W93" s="99" t="str">
        <f t="shared" si="13"/>
        <v>OK</v>
      </c>
    </row>
    <row r="94" spans="2:28" x14ac:dyDescent="0.15">
      <c r="B94" s="5">
        <v>16</v>
      </c>
      <c r="C94" s="5" t="s">
        <v>16</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17</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19</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21</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23</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26</v>
      </c>
      <c r="D99" s="4">
        <f t="shared" si="21"/>
        <v>0</v>
      </c>
      <c r="E99" s="92" t="str">
        <f>DBCS('入力シート（2事業場以降）'!Z51)</f>
        <v/>
      </c>
      <c r="F99" s="4"/>
      <c r="G99" s="13" t="str">
        <f>IF($D99=1,TRIM(CLEAN('入力シート（2事業場以降）'!Z51)),"")&amp;""</f>
        <v/>
      </c>
      <c r="W99" s="99" t="str">
        <f t="shared" si="22"/>
        <v>OK</v>
      </c>
    </row>
    <row r="100" spans="2:28" x14ac:dyDescent="0.15">
      <c r="B100" s="5">
        <v>17</v>
      </c>
      <c r="C100" s="5" t="s">
        <v>16</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17</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19</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21</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23</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26</v>
      </c>
      <c r="D105" s="4">
        <f t="shared" si="21"/>
        <v>0</v>
      </c>
      <c r="E105" s="92" t="str">
        <f>DBCS('入力シート（2事業場以降）'!Z53)</f>
        <v/>
      </c>
      <c r="F105" s="4"/>
      <c r="G105" s="13" t="str">
        <f>IF($D105=1,TRIM(CLEAN('入力シート（2事業場以降）'!Z53)),"")&amp;""</f>
        <v/>
      </c>
      <c r="W105" s="99" t="str">
        <f t="shared" si="22"/>
        <v>OK</v>
      </c>
    </row>
    <row r="106" spans="2:28" x14ac:dyDescent="0.15">
      <c r="B106" s="5">
        <v>18</v>
      </c>
      <c r="C106" s="5" t="s">
        <v>16</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17</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19</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21</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23</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26</v>
      </c>
      <c r="D111" s="4">
        <f t="shared" si="21"/>
        <v>0</v>
      </c>
      <c r="E111" s="92" t="str">
        <f>DBCS('入力シート（2事業場以降）'!Z55)</f>
        <v/>
      </c>
      <c r="F111" s="4"/>
      <c r="G111" s="13" t="str">
        <f>IF($D111=1,TRIM(CLEAN('入力シート（2事業場以降）'!Z55)),"")&amp;""</f>
        <v/>
      </c>
      <c r="W111" s="99" t="str">
        <f t="shared" si="22"/>
        <v>OK</v>
      </c>
    </row>
    <row r="112" spans="2:28" x14ac:dyDescent="0.15">
      <c r="B112" s="5">
        <v>19</v>
      </c>
      <c r="C112" s="5" t="s">
        <v>16</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17</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19</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21</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23</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26</v>
      </c>
      <c r="D117" s="4">
        <f t="shared" si="21"/>
        <v>0</v>
      </c>
      <c r="E117" s="92" t="str">
        <f>DBCS('入力シート（2事業場以降）'!Z57)</f>
        <v/>
      </c>
      <c r="F117" s="4"/>
      <c r="G117" s="13" t="str">
        <f>IF($D117=1,TRIM(CLEAN('入力シート（2事業場以降）'!Z57)),"")&amp;""</f>
        <v/>
      </c>
      <c r="W117" s="99" t="str">
        <f t="shared" si="22"/>
        <v>OK</v>
      </c>
    </row>
    <row r="118" spans="2:28" x14ac:dyDescent="0.15">
      <c r="B118" s="5">
        <v>20</v>
      </c>
      <c r="C118" s="5" t="s">
        <v>16</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17</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19</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21</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23</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26</v>
      </c>
      <c r="D123" s="4">
        <f t="shared" si="21"/>
        <v>0</v>
      </c>
      <c r="E123" s="92" t="str">
        <f>DBCS('入力シート（2事業場以降）'!Z59)</f>
        <v/>
      </c>
      <c r="F123" s="4"/>
      <c r="G123" s="13" t="str">
        <f>IF($D123=1,TRIM(CLEAN('入力シート（2事業場以降）'!Z59)),"")&amp;""</f>
        <v/>
      </c>
      <c r="W123" s="99" t="str">
        <f t="shared" si="22"/>
        <v>OK</v>
      </c>
    </row>
    <row r="124" spans="2:28" x14ac:dyDescent="0.15">
      <c r="B124" s="5">
        <v>21</v>
      </c>
      <c r="C124" s="5" t="s">
        <v>16</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17</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19</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21</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23</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26</v>
      </c>
      <c r="D129" s="4">
        <f t="shared" si="21"/>
        <v>0</v>
      </c>
      <c r="E129" s="92" t="str">
        <f>DBCS('入力シート（2事業場以降）'!Z61)</f>
        <v/>
      </c>
      <c r="F129" s="4"/>
      <c r="G129" s="13" t="str">
        <f>IF($D129=1,TRIM(CLEAN('入力シート（2事業場以降）'!Z61)),"")&amp;""</f>
        <v/>
      </c>
      <c r="W129" s="99" t="str">
        <f t="shared" si="22"/>
        <v>OK</v>
      </c>
    </row>
    <row r="130" spans="2:28" x14ac:dyDescent="0.15">
      <c r="B130" s="5">
        <v>22</v>
      </c>
      <c r="C130" s="5" t="s">
        <v>16</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17</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19</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21</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23</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26</v>
      </c>
      <c r="D135" s="4">
        <f t="shared" si="21"/>
        <v>0</v>
      </c>
      <c r="E135" s="92" t="str">
        <f>DBCS('入力シート（2事業場以降）'!Z63)</f>
        <v/>
      </c>
      <c r="F135" s="4"/>
      <c r="G135" s="13" t="str">
        <f>IF($D135=1,TRIM(CLEAN('入力シート（2事業場以降）'!Z63)),"")&amp;""</f>
        <v/>
      </c>
      <c r="W135" s="99" t="str">
        <f t="shared" si="22"/>
        <v>OK</v>
      </c>
    </row>
    <row r="136" spans="2:28" x14ac:dyDescent="0.15">
      <c r="B136" s="5">
        <v>23</v>
      </c>
      <c r="C136" s="5" t="s">
        <v>16</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17</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19</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21</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23</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26</v>
      </c>
      <c r="D141" s="4">
        <f t="shared" si="31"/>
        <v>0</v>
      </c>
      <c r="E141" s="92" t="str">
        <f>DBCS('入力シート（2事業場以降）'!Z65)</f>
        <v/>
      </c>
      <c r="F141" s="4"/>
      <c r="G141" s="13" t="str">
        <f>IF($D141=1,TRIM(CLEAN('入力シート（2事業場以降）'!Z65)),"")&amp;""</f>
        <v/>
      </c>
      <c r="W141" s="99" t="str">
        <f t="shared" si="32"/>
        <v>OK</v>
      </c>
    </row>
    <row r="142" spans="2:28" x14ac:dyDescent="0.15">
      <c r="B142" s="5">
        <v>24</v>
      </c>
      <c r="C142" s="5" t="s">
        <v>16</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17</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19</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21</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23</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26</v>
      </c>
      <c r="D147" s="4">
        <f t="shared" si="31"/>
        <v>0</v>
      </c>
      <c r="E147" s="92" t="str">
        <f>DBCS('入力シート（2事業場以降）'!Z67)</f>
        <v/>
      </c>
      <c r="F147" s="4"/>
      <c r="G147" s="13" t="str">
        <f>IF($D147=1,TRIM(CLEAN('入力シート（2事業場以降）'!Z67)),"")&amp;""</f>
        <v/>
      </c>
      <c r="W147" s="99" t="str">
        <f t="shared" si="32"/>
        <v>OK</v>
      </c>
    </row>
    <row r="148" spans="2:28" x14ac:dyDescent="0.15">
      <c r="B148" s="5">
        <v>25</v>
      </c>
      <c r="C148" s="5" t="s">
        <v>16</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17</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19</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21</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23</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26</v>
      </c>
      <c r="D153" s="4">
        <f t="shared" si="31"/>
        <v>0</v>
      </c>
      <c r="E153" s="92" t="str">
        <f>DBCS('入力シート（2事業場以降）'!Z69)</f>
        <v/>
      </c>
      <c r="F153" s="4"/>
      <c r="G153" s="13" t="str">
        <f>IF($D153=1,TRIM(CLEAN('入力シート（2事業場以降）'!Z69)),"")&amp;""</f>
        <v/>
      </c>
      <c r="W153" s="99" t="str">
        <f t="shared" si="32"/>
        <v>OK</v>
      </c>
    </row>
    <row r="154" spans="2:28" x14ac:dyDescent="0.15">
      <c r="B154" s="5">
        <v>26</v>
      </c>
      <c r="C154" s="5" t="s">
        <v>16</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17</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19</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21</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23</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26</v>
      </c>
      <c r="D159" s="4">
        <f t="shared" si="31"/>
        <v>0</v>
      </c>
      <c r="E159" s="92" t="str">
        <f>DBCS('入力シート（2事業場以降）'!Z71)</f>
        <v/>
      </c>
      <c r="F159" s="4"/>
      <c r="G159" s="13" t="str">
        <f>IF($D159=1,TRIM(CLEAN('入力シート（2事業場以降）'!Z71)),"")&amp;""</f>
        <v/>
      </c>
      <c r="W159" s="99" t="str">
        <f t="shared" si="32"/>
        <v>OK</v>
      </c>
    </row>
    <row r="160" spans="2:28" x14ac:dyDescent="0.15">
      <c r="B160" s="5">
        <v>27</v>
      </c>
      <c r="C160" s="5" t="s">
        <v>16</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17</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19</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21</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23</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26</v>
      </c>
      <c r="D165" s="4">
        <f t="shared" si="31"/>
        <v>0</v>
      </c>
      <c r="E165" s="92" t="str">
        <f>DBCS('入力シート（2事業場以降）'!Z73)</f>
        <v/>
      </c>
      <c r="F165" s="4"/>
      <c r="G165" s="13" t="str">
        <f>IF($D165=1,TRIM(CLEAN('入力シート（2事業場以降）'!Z73)),"")&amp;""</f>
        <v/>
      </c>
      <c r="W165" s="99" t="str">
        <f t="shared" si="32"/>
        <v>OK</v>
      </c>
    </row>
    <row r="166" spans="2:28" x14ac:dyDescent="0.15">
      <c r="B166" s="5">
        <v>28</v>
      </c>
      <c r="C166" s="5" t="s">
        <v>16</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17</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19</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21</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23</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26</v>
      </c>
      <c r="D171" s="4">
        <f t="shared" si="31"/>
        <v>0</v>
      </c>
      <c r="E171" s="92" t="str">
        <f>DBCS('入力シート（2事業場以降）'!Z75)</f>
        <v/>
      </c>
      <c r="F171" s="4"/>
      <c r="G171" s="13" t="str">
        <f>IF($D171=1,TRIM(CLEAN('入力シート（2事業場以降）'!Z75)),"")&amp;""</f>
        <v/>
      </c>
      <c r="W171" s="99" t="str">
        <f t="shared" si="32"/>
        <v>OK</v>
      </c>
    </row>
    <row r="172" spans="2:28" x14ac:dyDescent="0.15">
      <c r="B172" s="5">
        <v>29</v>
      </c>
      <c r="C172" s="5" t="s">
        <v>16</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17</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19</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21</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23</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26</v>
      </c>
      <c r="D177" s="4">
        <f t="shared" si="31"/>
        <v>0</v>
      </c>
      <c r="E177" s="92" t="str">
        <f>DBCS('入力シート（2事業場以降）'!Z77)</f>
        <v/>
      </c>
      <c r="F177" s="4"/>
      <c r="G177" s="13" t="str">
        <f>IF($D177=1,TRIM(CLEAN('入力シート（2事業場以降）'!Z77)),"")&amp;""</f>
        <v/>
      </c>
      <c r="W177" s="99" t="str">
        <f t="shared" si="32"/>
        <v>OK</v>
      </c>
    </row>
    <row r="178" spans="2:37" x14ac:dyDescent="0.15">
      <c r="B178" s="5">
        <v>30</v>
      </c>
      <c r="C178" s="5" t="s">
        <v>16</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17</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19</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21</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23</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26</v>
      </c>
      <c r="D183" s="4">
        <f t="shared" si="40"/>
        <v>0</v>
      </c>
      <c r="E183" s="92" t="str">
        <f>DBCS('入力シート（2事業場以降）'!Z79)</f>
        <v/>
      </c>
      <c r="F183" s="4"/>
      <c r="G183" s="13" t="str">
        <f>IF($D183=1,TRIM(CLEAN('入力シート（2事業場以降）'!Z79)),"")&amp;""</f>
        <v/>
      </c>
      <c r="W183" s="99" t="str">
        <f t="shared" si="41"/>
        <v>OK</v>
      </c>
    </row>
    <row r="184" spans="2:37" x14ac:dyDescent="0.15">
      <c r="AH184" s="113" t="s">
        <v>601</v>
      </c>
      <c r="AI184" s="111" cm="1">
        <f t="array" ref="AI184">SUM(1/COUNTIF(AK187:AK276,AK187:AK276))-1</f>
        <v>1.0000000000000022</v>
      </c>
      <c r="AJ184" s="111">
        <f>COUNTIF(AH187:AH276,"&lt;&gt;9999")</f>
        <v>1</v>
      </c>
      <c r="AK184" s="112">
        <f>IF(AND(AI184&lt;=2,AJ184&lt;=2),1,IF(AND(AI184&lt;=10,AJ184&lt;=30),2,3))</f>
        <v>1</v>
      </c>
    </row>
    <row r="185" spans="2:37" x14ac:dyDescent="0.15">
      <c r="B185" s="6" t="s">
        <v>602</v>
      </c>
      <c r="C185" s="8"/>
      <c r="D185" s="7"/>
      <c r="E185" s="6" t="s">
        <v>603</v>
      </c>
      <c r="F185" s="8"/>
      <c r="G185" s="6" t="s">
        <v>604</v>
      </c>
      <c r="H185" s="7"/>
      <c r="I185" s="7"/>
      <c r="J185" s="7"/>
      <c r="K185" s="7"/>
      <c r="L185" s="7"/>
      <c r="M185" s="7"/>
      <c r="N185" s="7"/>
      <c r="O185" s="7"/>
      <c r="P185" s="8"/>
      <c r="Q185" s="6" t="s">
        <v>605</v>
      </c>
      <c r="R185" s="7"/>
      <c r="S185" s="7"/>
      <c r="T185" s="8"/>
      <c r="AH185" s="25" t="s">
        <v>606</v>
      </c>
      <c r="AI185" s="25"/>
      <c r="AJ185" s="25"/>
      <c r="AK185" s="25"/>
    </row>
    <row r="186" spans="2:37" ht="27" x14ac:dyDescent="0.15">
      <c r="B186" s="5" t="s">
        <v>599</v>
      </c>
      <c r="C186" s="5" t="s">
        <v>607</v>
      </c>
      <c r="D186" s="5"/>
      <c r="E186" s="9" t="s">
        <v>594</v>
      </c>
      <c r="F186" s="110" t="s">
        <v>608</v>
      </c>
      <c r="G186" s="5" t="s">
        <v>609</v>
      </c>
      <c r="H186" s="5" t="s">
        <v>198</v>
      </c>
      <c r="I186" s="5" t="s">
        <v>199</v>
      </c>
      <c r="J186" s="5" t="s">
        <v>200</v>
      </c>
      <c r="K186" s="5" t="s">
        <v>201</v>
      </c>
      <c r="L186" s="5" t="s">
        <v>37</v>
      </c>
      <c r="M186" s="5" t="s">
        <v>38</v>
      </c>
      <c r="N186" s="5" t="s">
        <v>610</v>
      </c>
      <c r="O186" s="5" t="s">
        <v>611</v>
      </c>
      <c r="P186" s="5" t="s">
        <v>612</v>
      </c>
      <c r="Q186" s="5" t="s">
        <v>37</v>
      </c>
      <c r="R186" s="5" t="s">
        <v>38</v>
      </c>
      <c r="S186" s="5" t="s">
        <v>610</v>
      </c>
      <c r="T186" s="5" t="s">
        <v>611</v>
      </c>
      <c r="W186" s="99"/>
      <c r="X186" s="11" t="s">
        <v>598</v>
      </c>
      <c r="Y186" s="108" t="s">
        <v>589</v>
      </c>
      <c r="Z186" s="61" t="s">
        <v>590</v>
      </c>
      <c r="AA186" t="s">
        <v>613</v>
      </c>
      <c r="AB186" t="s">
        <v>614</v>
      </c>
      <c r="AC186" t="s">
        <v>615</v>
      </c>
      <c r="AD186" t="s">
        <v>616</v>
      </c>
      <c r="AE186" t="s">
        <v>617</v>
      </c>
      <c r="AF186" t="s">
        <v>618</v>
      </c>
      <c r="AH186" t="s">
        <v>619</v>
      </c>
      <c r="AI186" t="s">
        <v>620</v>
      </c>
      <c r="AJ186" t="s">
        <v>621</v>
      </c>
      <c r="AK186" t="s">
        <v>622</v>
      </c>
    </row>
    <row r="187" spans="2:37" x14ac:dyDescent="0.15">
      <c r="B187" s="5">
        <v>1</v>
      </c>
      <c r="C187" s="5">
        <v>1</v>
      </c>
      <c r="D187" s="4">
        <v>101</v>
      </c>
      <c r="E187" s="4">
        <v>1</v>
      </c>
      <c r="F187" s="13">
        <f>入力シート!$Y58</f>
        <v>1</v>
      </c>
      <c r="G187" s="4" t="str">
        <f>IF(AND($E187=1,$F187=1),入力シート!$F58,"")&amp;""</f>
        <v>KS-32-02</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株式会社ツールプラネット</v>
      </c>
      <c r="M187" s="10" t="str">
        <f>IF(AND($E187=1,$F187=1),入力シート!N58,"")&amp;""</f>
        <v>TPM-TAB nanoBT</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OK</v>
      </c>
      <c r="Y187">
        <f>IF(AND(F187=0,G187=""),1,0)</f>
        <v>0</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623</v>
      </c>
      <c r="AD187" s="28"/>
      <c r="AE187" s="28"/>
      <c r="AF187" t="s">
        <v>624</v>
      </c>
      <c r="AH187">
        <f>IF(AND(E187=1,Y187=0),VALUE(B187&amp;0&amp;C187),9999)</f>
        <v>101</v>
      </c>
      <c r="AI187">
        <f>SMALL($AH$187:$AH$276,1)</f>
        <v>101</v>
      </c>
      <c r="AJ187" t="str">
        <f>VLOOKUP(AI187,$D$187:$U$276,18,FALSE)</f>
        <v/>
      </c>
      <c r="AK187" t="str">
        <f>"事業場"&amp;IF(LEN(AI187)=3,LEFT(AI187,1),LEFT(AI187,2))</f>
        <v>事業場1</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0</v>
      </c>
      <c r="AA188" s="28"/>
      <c r="AB188" t="str">
        <f t="shared" si="43"/>
        <v>コード番号を選択してください。</v>
      </c>
      <c r="AC188" t="s">
        <v>623</v>
      </c>
      <c r="AD188" s="28"/>
      <c r="AE188" t="str">
        <f>C187&amp;"台目の機器が入力されていません。"&amp;CHAR(10)&amp;"詰めて入力してください。"</f>
        <v>1台目の機器が入力されていません。
詰めて入力してください。</v>
      </c>
      <c r="AF188" t="s">
        <v>624</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2</v>
      </c>
      <c r="AA189" s="28"/>
      <c r="AB189" t="str">
        <f t="shared" si="43"/>
        <v>コード番号を選択してください。</v>
      </c>
      <c r="AC189" t="s">
        <v>623</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624</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623</v>
      </c>
      <c r="AD190" s="28"/>
      <c r="AE190" s="28"/>
      <c r="AF190" t="s">
        <v>624</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623</v>
      </c>
      <c r="AD191" s="28"/>
      <c r="AE191" t="str">
        <f>C190&amp;"台目の機器が入力されていません。"&amp;CHAR(10)&amp;"詰めて入力してください。"</f>
        <v>1台目の機器が入力されていません。
詰めて入力してください。</v>
      </c>
      <c r="AF191" t="s">
        <v>624</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623</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624</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623</v>
      </c>
      <c r="AD193" s="28"/>
      <c r="AE193" s="28"/>
      <c r="AF193" t="s">
        <v>624</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623</v>
      </c>
      <c r="AD194" s="28"/>
      <c r="AE194" t="str">
        <f>C193&amp;"台目の機器が入力されていません。"&amp;CHAR(10)&amp;"詰めて入力してください。"</f>
        <v>1台目の機器が入力されていません。
詰めて入力してください。</v>
      </c>
      <c r="AF194" t="s">
        <v>624</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623</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624</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623</v>
      </c>
      <c r="AD196" s="28"/>
      <c r="AE196" s="28"/>
      <c r="AF196" t="s">
        <v>624</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623</v>
      </c>
      <c r="AD197" s="28"/>
      <c r="AE197" t="str">
        <f>C196&amp;"台目の機器が入力されていません。"&amp;CHAR(10)&amp;"詰めて入力してください。"</f>
        <v>1台目の機器が入力されていません。
詰めて入力してください。</v>
      </c>
      <c r="AF197" t="s">
        <v>624</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623</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624</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623</v>
      </c>
      <c r="AD199" s="28"/>
      <c r="AE199" s="28"/>
      <c r="AF199" t="s">
        <v>624</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623</v>
      </c>
      <c r="AD200" s="28"/>
      <c r="AE200" t="str">
        <f>C199&amp;"台目の機器が入力されていません。"&amp;CHAR(10)&amp;"詰めて入力してください。"</f>
        <v>1台目の機器が入力されていません。
詰めて入力してください。</v>
      </c>
      <c r="AF200" t="s">
        <v>624</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623</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624</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623</v>
      </c>
      <c r="AD202" s="28"/>
      <c r="AE202" s="28"/>
      <c r="AF202" t="s">
        <v>624</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623</v>
      </c>
      <c r="AD203" s="28"/>
      <c r="AE203" t="str">
        <f>C202&amp;"台目の機器が入力されていません。"&amp;CHAR(10)&amp;"詰めて入力してください。"</f>
        <v>1台目の機器が入力されていません。
詰めて入力してください。</v>
      </c>
      <c r="AF203" t="s">
        <v>624</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623</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624</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623</v>
      </c>
      <c r="AD205" s="28"/>
      <c r="AE205" s="28"/>
      <c r="AF205" t="s">
        <v>624</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623</v>
      </c>
      <c r="AD206" s="28"/>
      <c r="AE206" t="str">
        <f>C205&amp;"台目の機器が入力されていません。"&amp;CHAR(10)&amp;"詰めて入力してください。"</f>
        <v>1台目の機器が入力されていません。
詰めて入力してください。</v>
      </c>
      <c r="AF206" t="s">
        <v>624</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623</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624</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623</v>
      </c>
      <c r="AD208" s="28"/>
      <c r="AE208" s="28"/>
      <c r="AF208" t="s">
        <v>624</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623</v>
      </c>
      <c r="AD209" s="28"/>
      <c r="AE209" t="str">
        <f>C208&amp;"台目の機器が入力されていません。"&amp;CHAR(10)&amp;"詰めて入力してください。"</f>
        <v>1台目の機器が入力されていません。
詰めて入力してください。</v>
      </c>
      <c r="AF209" t="s">
        <v>624</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623</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624</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623</v>
      </c>
      <c r="AD211" s="28"/>
      <c r="AE211" s="28"/>
      <c r="AF211" t="s">
        <v>624</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623</v>
      </c>
      <c r="AD212" s="28"/>
      <c r="AE212" t="str">
        <f>C211&amp;"台目の機器が入力されていません。"&amp;CHAR(10)&amp;"詰めて入力してください。"</f>
        <v>1台目の機器が入力されていません。
詰めて入力してください。</v>
      </c>
      <c r="AF212" t="s">
        <v>624</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623</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624</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623</v>
      </c>
      <c r="AD214" s="28"/>
      <c r="AE214" s="28"/>
      <c r="AF214" t="s">
        <v>624</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623</v>
      </c>
      <c r="AD215" s="28"/>
      <c r="AE215" t="str">
        <f>C214&amp;"台目の機器が入力されていません。"&amp;CHAR(10)&amp;"詰めて入力してください。"</f>
        <v>1台目の機器が入力されていません。
詰めて入力してください。</v>
      </c>
      <c r="AF215" t="s">
        <v>624</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623</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624</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623</v>
      </c>
      <c r="AD217" s="28"/>
      <c r="AE217" s="28"/>
      <c r="AF217" t="s">
        <v>624</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623</v>
      </c>
      <c r="AD218" s="28"/>
      <c r="AE218" t="str">
        <f>C217&amp;"台目の機器が入力されていません。"&amp;CHAR(10)&amp;"詰めて入力してください。"</f>
        <v>1台目の機器が入力されていません。
詰めて入力してください。</v>
      </c>
      <c r="AF218" t="s">
        <v>624</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623</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624</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623</v>
      </c>
      <c r="AD220" s="28"/>
      <c r="AE220" s="28"/>
      <c r="AF220" t="s">
        <v>624</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623</v>
      </c>
      <c r="AD221" s="28"/>
      <c r="AE221" t="str">
        <f>C220&amp;"台目の機器が入力されていません。"&amp;CHAR(10)&amp;"詰めて入力してください。"</f>
        <v>1台目の機器が入力されていません。
詰めて入力してください。</v>
      </c>
      <c r="AF221" t="s">
        <v>624</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623</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624</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623</v>
      </c>
      <c r="AD223" s="28"/>
      <c r="AE223" s="28"/>
      <c r="AF223" t="s">
        <v>624</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623</v>
      </c>
      <c r="AD224" s="28"/>
      <c r="AE224" t="str">
        <f>C223&amp;"台目の機器が入力されていません。"&amp;CHAR(10)&amp;"詰めて入力してください。"</f>
        <v>1台目の機器が入力されていません。
詰めて入力してください。</v>
      </c>
      <c r="AF224" t="s">
        <v>624</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623</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624</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623</v>
      </c>
      <c r="AD226" s="28"/>
      <c r="AE226" s="28"/>
      <c r="AF226" t="s">
        <v>624</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623</v>
      </c>
      <c r="AD227" s="28"/>
      <c r="AE227" t="str">
        <f>C226&amp;"台目の機器が入力されていません。"&amp;CHAR(10)&amp;"詰めて入力してください。"</f>
        <v>1台目の機器が入力されていません。
詰めて入力してください。</v>
      </c>
      <c r="AF227" t="s">
        <v>624</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623</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624</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623</v>
      </c>
      <c r="AD229" s="28"/>
      <c r="AE229" s="28"/>
      <c r="AF229" t="s">
        <v>624</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623</v>
      </c>
      <c r="AD230" s="28"/>
      <c r="AE230" t="str">
        <f>C229&amp;"台目の機器が入力されていません。"&amp;CHAR(10)&amp;"詰めて入力してください。"</f>
        <v>1台目の機器が入力されていません。
詰めて入力してください。</v>
      </c>
      <c r="AF230" t="s">
        <v>624</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623</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624</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623</v>
      </c>
      <c r="AD232" s="28"/>
      <c r="AE232" s="28"/>
      <c r="AF232" t="s">
        <v>624</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623</v>
      </c>
      <c r="AD233" s="28"/>
      <c r="AE233" t="str">
        <f>C232&amp;"台目の機器が入力されていません。"&amp;CHAR(10)&amp;"詰めて入力してください。"</f>
        <v>1台目の機器が入力されていません。
詰めて入力してください。</v>
      </c>
      <c r="AF233" t="s">
        <v>624</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623</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624</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623</v>
      </c>
      <c r="AD235" s="28"/>
      <c r="AE235" s="28"/>
      <c r="AF235" t="s">
        <v>624</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623</v>
      </c>
      <c r="AD236" s="28"/>
      <c r="AE236" t="str">
        <f>C235&amp;"台目の機器が入力されていません。"&amp;CHAR(10)&amp;"詰めて入力してください。"</f>
        <v>1台目の機器が入力されていません。
詰めて入力してください。</v>
      </c>
      <c r="AF236" t="s">
        <v>624</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623</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624</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623</v>
      </c>
      <c r="AD238" s="28"/>
      <c r="AE238" s="28"/>
      <c r="AF238" t="s">
        <v>624</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623</v>
      </c>
      <c r="AD239" s="28"/>
      <c r="AE239" t="str">
        <f>C238&amp;"台目の機器が入力されていません。"&amp;CHAR(10)&amp;"詰めて入力してください。"</f>
        <v>1台目の機器が入力されていません。
詰めて入力してください。</v>
      </c>
      <c r="AF239" t="s">
        <v>624</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623</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624</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623</v>
      </c>
      <c r="AD241" s="28"/>
      <c r="AE241" s="28"/>
      <c r="AF241" t="s">
        <v>624</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623</v>
      </c>
      <c r="AD242" s="28"/>
      <c r="AE242" t="str">
        <f>C241&amp;"台目の機器が入力されていません。"&amp;CHAR(10)&amp;"詰めて入力してください。"</f>
        <v>1台目の機器が入力されていません。
詰めて入力してください。</v>
      </c>
      <c r="AF242" t="s">
        <v>624</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623</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624</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623</v>
      </c>
      <c r="AD244" s="28"/>
      <c r="AE244" s="28"/>
      <c r="AF244" t="s">
        <v>624</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623</v>
      </c>
      <c r="AD245" s="28"/>
      <c r="AE245" t="str">
        <f>C244&amp;"台目の機器が入力されていません。"&amp;CHAR(10)&amp;"詰めて入力してください。"</f>
        <v>1台目の機器が入力されていません。
詰めて入力してください。</v>
      </c>
      <c r="AF245" t="s">
        <v>624</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623</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624</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623</v>
      </c>
      <c r="AD247" s="28"/>
      <c r="AE247" s="28"/>
      <c r="AF247" t="s">
        <v>624</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623</v>
      </c>
      <c r="AD248" s="28"/>
      <c r="AE248" t="str">
        <f>C247&amp;"台目の機器が入力されていません。"&amp;CHAR(10)&amp;"詰めて入力してください。"</f>
        <v>1台目の機器が入力されていません。
詰めて入力してください。</v>
      </c>
      <c r="AF248" t="s">
        <v>624</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623</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624</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623</v>
      </c>
      <c r="AD250" s="28"/>
      <c r="AE250" s="28"/>
      <c r="AF250" t="s">
        <v>624</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623</v>
      </c>
      <c r="AD251" s="28"/>
      <c r="AE251" t="str">
        <f>C250&amp;"台目の機器が入力されていません。"&amp;CHAR(10)&amp;"詰めて入力してください。"</f>
        <v>1台目の機器が入力されていません。
詰めて入力してください。</v>
      </c>
      <c r="AF251" t="s">
        <v>624</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623</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624</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623</v>
      </c>
      <c r="AD253" s="28"/>
      <c r="AE253" s="28"/>
      <c r="AF253" t="s">
        <v>624</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623</v>
      </c>
      <c r="AD254" s="28"/>
      <c r="AE254" t="str">
        <f>C253&amp;"台目の機器が入力されていません。"&amp;CHAR(10)&amp;"詰めて入力してください。"</f>
        <v>1台目の機器が入力されていません。
詰めて入力してください。</v>
      </c>
      <c r="AF254" t="s">
        <v>624</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623</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624</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623</v>
      </c>
      <c r="AD256" s="28"/>
      <c r="AE256" s="28"/>
      <c r="AF256" t="s">
        <v>624</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623</v>
      </c>
      <c r="AD257" s="28"/>
      <c r="AE257" t="str">
        <f>C256&amp;"台目の機器が入力されていません。"&amp;CHAR(10)&amp;"詰めて入力してください。"</f>
        <v>1台目の機器が入力されていません。
詰めて入力してください。</v>
      </c>
      <c r="AF257" t="s">
        <v>624</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623</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624</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623</v>
      </c>
      <c r="AD259" s="28"/>
      <c r="AE259" s="28"/>
      <c r="AF259" t="s">
        <v>624</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623</v>
      </c>
      <c r="AD260" s="28"/>
      <c r="AE260" t="str">
        <f>C259&amp;"台目の機器が入力されていません。"&amp;CHAR(10)&amp;"詰めて入力してください。"</f>
        <v>1台目の機器が入力されていません。
詰めて入力してください。</v>
      </c>
      <c r="AF260" t="s">
        <v>624</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623</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624</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623</v>
      </c>
      <c r="AD262" s="28"/>
      <c r="AE262" s="28"/>
      <c r="AF262" t="s">
        <v>624</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623</v>
      </c>
      <c r="AD263" s="28"/>
      <c r="AE263" t="str">
        <f>C262&amp;"台目の機器が入力されていません。"&amp;CHAR(10)&amp;"詰めて入力してください。"</f>
        <v>1台目の機器が入力されていません。
詰めて入力してください。</v>
      </c>
      <c r="AF263" t="s">
        <v>624</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623</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624</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623</v>
      </c>
      <c r="AD265" s="28"/>
      <c r="AE265" s="28"/>
      <c r="AF265" t="s">
        <v>624</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623</v>
      </c>
      <c r="AD266" s="28"/>
      <c r="AE266" t="str">
        <f>C265&amp;"台目の機器が入力されていません。"&amp;CHAR(10)&amp;"詰めて入力してください。"</f>
        <v>1台目の機器が入力されていません。
詰めて入力してください。</v>
      </c>
      <c r="AF266" t="s">
        <v>624</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623</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624</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623</v>
      </c>
      <c r="AD268" s="28"/>
      <c r="AE268" s="28"/>
      <c r="AF268" t="s">
        <v>624</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623</v>
      </c>
      <c r="AD269" s="28"/>
      <c r="AE269" t="str">
        <f>C268&amp;"台目の機器が入力されていません。"&amp;CHAR(10)&amp;"詰めて入力してください。"</f>
        <v>1台目の機器が入力されていません。
詰めて入力してください。</v>
      </c>
      <c r="AF269" t="s">
        <v>624</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623</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624</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623</v>
      </c>
      <c r="AD271" s="28"/>
      <c r="AE271" s="28"/>
      <c r="AF271" t="s">
        <v>624</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623</v>
      </c>
      <c r="AD272" s="28"/>
      <c r="AE272" t="str">
        <f>C271&amp;"台目の機器が入力されていません。"&amp;CHAR(10)&amp;"詰めて入力してください。"</f>
        <v>1台目の機器が入力されていません。
詰めて入力してください。</v>
      </c>
      <c r="AF272" t="s">
        <v>624</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623</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624</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623</v>
      </c>
      <c r="AD274" s="28"/>
      <c r="AE274" s="28"/>
      <c r="AF274" t="s">
        <v>624</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623</v>
      </c>
      <c r="AD275" s="28"/>
      <c r="AE275" t="str">
        <f>C274&amp;"台目の機器が入力されていません。"&amp;CHAR(10)&amp;"詰めて入力してください。"</f>
        <v>1台目の機器が入力されていません。
詰めて入力してください。</v>
      </c>
      <c r="AF275" t="s">
        <v>624</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623</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624</v>
      </c>
      <c r="AH276">
        <f t="shared" si="80"/>
        <v>9999</v>
      </c>
      <c r="AI276">
        <f>SMALL($AH$187:$AH$276,90)</f>
        <v>9999</v>
      </c>
      <c r="AJ276" t="e">
        <f t="shared" si="81"/>
        <v>#N/A</v>
      </c>
      <c r="AK276" t="str">
        <f t="shared" si="82"/>
        <v>事業場99</v>
      </c>
    </row>
    <row r="277" spans="1:38" x14ac:dyDescent="0.15">
      <c r="W277" s="99"/>
    </row>
    <row r="278" spans="1:38" x14ac:dyDescent="0.15">
      <c r="W278" s="99"/>
    </row>
    <row r="279" spans="1:38" x14ac:dyDescent="0.15">
      <c r="B279" s="29" t="s">
        <v>625</v>
      </c>
      <c r="C279" s="8"/>
      <c r="D279" s="6" t="s">
        <v>603</v>
      </c>
      <c r="E279" s="7"/>
      <c r="F279" s="8"/>
      <c r="G279" s="6" t="s">
        <v>626</v>
      </c>
      <c r="H279" s="7"/>
      <c r="I279" s="8"/>
      <c r="J279" s="6" t="s">
        <v>627</v>
      </c>
      <c r="K279" s="7"/>
      <c r="L279" s="8"/>
      <c r="M279" s="198"/>
      <c r="N279" s="28" t="s">
        <v>603</v>
      </c>
      <c r="W279" s="99"/>
    </row>
    <row r="280" spans="1:38" s="3" customFormat="1" ht="40.5" x14ac:dyDescent="0.15">
      <c r="A280"/>
      <c r="B280" s="5" t="s">
        <v>599</v>
      </c>
      <c r="C280" s="5" t="s">
        <v>607</v>
      </c>
      <c r="D280" s="9" t="s">
        <v>594</v>
      </c>
      <c r="E280" s="9" t="s">
        <v>628</v>
      </c>
      <c r="F280" s="9" t="s">
        <v>629</v>
      </c>
      <c r="G280" s="9" t="s">
        <v>56</v>
      </c>
      <c r="H280" s="9" t="s">
        <v>630</v>
      </c>
      <c r="I280" s="9" t="s">
        <v>631</v>
      </c>
      <c r="J280" s="9" t="s">
        <v>56</v>
      </c>
      <c r="K280" s="9" t="s">
        <v>630</v>
      </c>
      <c r="L280" s="9" t="s">
        <v>631</v>
      </c>
      <c r="M280" s="199" t="s">
        <v>632</v>
      </c>
      <c r="N280" s="9" t="s">
        <v>633</v>
      </c>
      <c r="O280"/>
      <c r="P280"/>
      <c r="Q280"/>
      <c r="U280"/>
      <c r="V280"/>
      <c r="W280" s="58"/>
      <c r="X280" s="11" t="s">
        <v>598</v>
      </c>
      <c r="Y280" s="108" t="s">
        <v>589</v>
      </c>
      <c r="Z280" s="61" t="s">
        <v>590</v>
      </c>
      <c r="AA280" t="s">
        <v>613</v>
      </c>
      <c r="AB280" t="s">
        <v>614</v>
      </c>
      <c r="AC280" t="s">
        <v>615</v>
      </c>
      <c r="AD280" t="s">
        <v>634</v>
      </c>
      <c r="AE280" t="s">
        <v>635</v>
      </c>
      <c r="AF280" t="s">
        <v>616</v>
      </c>
      <c r="AL280"/>
    </row>
    <row r="281" spans="1:38" x14ac:dyDescent="0.15">
      <c r="B281" s="5">
        <v>1</v>
      </c>
      <c r="C281" s="5">
        <v>1</v>
      </c>
      <c r="D281" s="4">
        <v>1</v>
      </c>
      <c r="E281" s="4">
        <f t="shared" ref="E281:E312" si="93">IF(AND(D281=1,Y187=0,Z187=0),1,0)</f>
        <v>1</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含まれている、または含まれていないを選択してください。</v>
      </c>
      <c r="Y281">
        <f>IF(OR(E281=0,AND(B281=B280,E280=0)),1,IF(E281=1,IF(F281=0,2,IF(AND(F281=1,J281=0,K281=0),3,IF(AND(F281=1,J281=0),4,IF(AND(K281=0,N281=0),5,IF(AND(N281=1,L281=0),8,0)))))))</f>
        <v>2</v>
      </c>
      <c r="Z281">
        <f>IF(J281&lt;(K281+L281),1,IF(AND(E281=1,M281&lt;300),2,0))</f>
        <v>2</v>
      </c>
      <c r="AA281" t="s">
        <v>636</v>
      </c>
      <c r="AB281" t="s">
        <v>637</v>
      </c>
      <c r="AC281" t="s">
        <v>638</v>
      </c>
      <c r="AD281" t="s">
        <v>639</v>
      </c>
      <c r="AE281" t="s">
        <v>640</v>
      </c>
      <c r="AF281" t="str">
        <f t="shared" ref="AF281:AF283" si="96">$G$280&amp;"の金額を確認してください。"</f>
        <v>補助事業に要する経費の金額を確認してください。</v>
      </c>
      <c r="AG281" t="s">
        <v>641</v>
      </c>
      <c r="AH281" t="s">
        <v>642</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637</v>
      </c>
      <c r="AC282" t="s">
        <v>638</v>
      </c>
      <c r="AD282" t="s">
        <v>639</v>
      </c>
      <c r="AE282" t="s">
        <v>640</v>
      </c>
      <c r="AF282" t="str">
        <f t="shared" si="96"/>
        <v>補助事業に要する経費の金額を確認してください。</v>
      </c>
      <c r="AG282" t="s">
        <v>641</v>
      </c>
      <c r="AH282" t="s">
        <v>642</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637</v>
      </c>
      <c r="AC283" t="s">
        <v>638</v>
      </c>
      <c r="AD283" t="s">
        <v>639</v>
      </c>
      <c r="AE283" t="s">
        <v>640</v>
      </c>
      <c r="AF283" t="str">
        <f t="shared" si="96"/>
        <v>補助事業に要する経費の金額を確認してください。</v>
      </c>
      <c r="AG283" t="s">
        <v>641</v>
      </c>
      <c r="AH283" t="s">
        <v>642</v>
      </c>
    </row>
    <row r="284" spans="1:38" x14ac:dyDescent="0.15">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636</v>
      </c>
      <c r="AB284" t="s">
        <v>637</v>
      </c>
      <c r="AC284" t="s">
        <v>638</v>
      </c>
      <c r="AD284" t="s">
        <v>639</v>
      </c>
      <c r="AE284" t="s">
        <v>640</v>
      </c>
      <c r="AF284" t="s">
        <v>643</v>
      </c>
      <c r="AG284" t="s">
        <v>641</v>
      </c>
      <c r="AH284" t="s">
        <v>642</v>
      </c>
    </row>
    <row r="285" spans="1:38" x14ac:dyDescent="0.15">
      <c r="B285" s="5">
        <v>2</v>
      </c>
      <c r="C285" s="5">
        <v>2</v>
      </c>
      <c r="D285" s="4">
        <f t="shared" si="97"/>
        <v>0</v>
      </c>
      <c r="E285" s="4">
        <f t="shared" si="93"/>
        <v>0</v>
      </c>
      <c r="F285" s="4">
        <f>'入力シート（2事業場以降）'!AR332</f>
        <v>2</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637</v>
      </c>
      <c r="AC285" t="s">
        <v>638</v>
      </c>
      <c r="AD285" t="s">
        <v>639</v>
      </c>
      <c r="AE285" t="s">
        <v>640</v>
      </c>
      <c r="AF285" t="s">
        <v>643</v>
      </c>
      <c r="AG285" t="s">
        <v>641</v>
      </c>
      <c r="AH285" t="s">
        <v>642</v>
      </c>
    </row>
    <row r="286" spans="1:38" x14ac:dyDescent="0.15">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637</v>
      </c>
      <c r="AC286" t="s">
        <v>638</v>
      </c>
      <c r="AD286" t="s">
        <v>639</v>
      </c>
      <c r="AE286" t="s">
        <v>640</v>
      </c>
      <c r="AF286" t="s">
        <v>643</v>
      </c>
      <c r="AG286" t="s">
        <v>641</v>
      </c>
      <c r="AH286" t="s">
        <v>642</v>
      </c>
    </row>
    <row r="287" spans="1:38" x14ac:dyDescent="0.15">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636</v>
      </c>
      <c r="AB287" t="s">
        <v>637</v>
      </c>
      <c r="AC287" t="s">
        <v>638</v>
      </c>
      <c r="AD287" t="s">
        <v>639</v>
      </c>
      <c r="AE287" t="s">
        <v>640</v>
      </c>
      <c r="AF287" t="s">
        <v>643</v>
      </c>
      <c r="AG287" t="s">
        <v>641</v>
      </c>
      <c r="AH287" t="s">
        <v>642</v>
      </c>
    </row>
    <row r="288" spans="1:38" x14ac:dyDescent="0.15">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637</v>
      </c>
      <c r="AC288" t="s">
        <v>638</v>
      </c>
      <c r="AD288" t="s">
        <v>639</v>
      </c>
      <c r="AE288" t="s">
        <v>640</v>
      </c>
      <c r="AF288" t="s">
        <v>643</v>
      </c>
      <c r="AG288" t="s">
        <v>641</v>
      </c>
      <c r="AH288" t="s">
        <v>642</v>
      </c>
    </row>
    <row r="289" spans="2:34" x14ac:dyDescent="0.15">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637</v>
      </c>
      <c r="AC289" t="s">
        <v>638</v>
      </c>
      <c r="AD289" t="s">
        <v>639</v>
      </c>
      <c r="AE289" t="s">
        <v>640</v>
      </c>
      <c r="AF289" t="s">
        <v>643</v>
      </c>
      <c r="AG289" t="s">
        <v>641</v>
      </c>
      <c r="AH289" t="s">
        <v>642</v>
      </c>
    </row>
    <row r="290" spans="2:34" x14ac:dyDescent="0.15">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636</v>
      </c>
      <c r="AB290" t="s">
        <v>637</v>
      </c>
      <c r="AC290" t="s">
        <v>638</v>
      </c>
      <c r="AD290" t="s">
        <v>639</v>
      </c>
      <c r="AE290" t="s">
        <v>640</v>
      </c>
      <c r="AF290" t="s">
        <v>643</v>
      </c>
      <c r="AG290" t="s">
        <v>641</v>
      </c>
      <c r="AH290" t="s">
        <v>642</v>
      </c>
    </row>
    <row r="291" spans="2:34" x14ac:dyDescent="0.15">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637</v>
      </c>
      <c r="AC291" t="s">
        <v>638</v>
      </c>
      <c r="AD291" t="s">
        <v>639</v>
      </c>
      <c r="AE291" t="s">
        <v>640</v>
      </c>
      <c r="AF291" t="s">
        <v>643</v>
      </c>
      <c r="AG291" t="s">
        <v>641</v>
      </c>
      <c r="AH291" t="s">
        <v>642</v>
      </c>
    </row>
    <row r="292" spans="2:34" x14ac:dyDescent="0.15">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637</v>
      </c>
      <c r="AC292" t="s">
        <v>638</v>
      </c>
      <c r="AD292" t="s">
        <v>639</v>
      </c>
      <c r="AE292" t="s">
        <v>640</v>
      </c>
      <c r="AF292" t="s">
        <v>643</v>
      </c>
      <c r="AG292" t="s">
        <v>641</v>
      </c>
      <c r="AH292" t="s">
        <v>642</v>
      </c>
    </row>
    <row r="293" spans="2:34" x14ac:dyDescent="0.15">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636</v>
      </c>
      <c r="AB293" t="s">
        <v>637</v>
      </c>
      <c r="AC293" t="s">
        <v>638</v>
      </c>
      <c r="AD293" t="s">
        <v>639</v>
      </c>
      <c r="AE293" t="s">
        <v>640</v>
      </c>
      <c r="AF293" t="s">
        <v>643</v>
      </c>
      <c r="AG293" t="s">
        <v>641</v>
      </c>
      <c r="AH293" t="s">
        <v>642</v>
      </c>
    </row>
    <row r="294" spans="2:34" x14ac:dyDescent="0.15">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637</v>
      </c>
      <c r="AC294" t="s">
        <v>638</v>
      </c>
      <c r="AD294" t="s">
        <v>639</v>
      </c>
      <c r="AE294" t="s">
        <v>640</v>
      </c>
      <c r="AF294" t="s">
        <v>643</v>
      </c>
      <c r="AG294" t="s">
        <v>641</v>
      </c>
      <c r="AH294" t="s">
        <v>642</v>
      </c>
    </row>
    <row r="295" spans="2:34" x14ac:dyDescent="0.15">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637</v>
      </c>
      <c r="AC295" t="s">
        <v>638</v>
      </c>
      <c r="AD295" t="s">
        <v>639</v>
      </c>
      <c r="AE295" t="s">
        <v>640</v>
      </c>
      <c r="AF295" t="s">
        <v>643</v>
      </c>
      <c r="AG295" t="s">
        <v>641</v>
      </c>
      <c r="AH295" t="s">
        <v>642</v>
      </c>
    </row>
    <row r="296" spans="2:34" x14ac:dyDescent="0.15">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636</v>
      </c>
      <c r="AB296" t="s">
        <v>637</v>
      </c>
      <c r="AC296" t="s">
        <v>638</v>
      </c>
      <c r="AD296" t="s">
        <v>639</v>
      </c>
      <c r="AE296" t="s">
        <v>640</v>
      </c>
      <c r="AF296" t="s">
        <v>643</v>
      </c>
      <c r="AG296" t="s">
        <v>641</v>
      </c>
      <c r="AH296" t="s">
        <v>642</v>
      </c>
    </row>
    <row r="297" spans="2:34" x14ac:dyDescent="0.15">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637</v>
      </c>
      <c r="AC297" t="s">
        <v>638</v>
      </c>
      <c r="AD297" t="s">
        <v>639</v>
      </c>
      <c r="AE297" t="s">
        <v>640</v>
      </c>
      <c r="AF297" t="s">
        <v>643</v>
      </c>
      <c r="AG297" t="s">
        <v>641</v>
      </c>
      <c r="AH297" t="s">
        <v>642</v>
      </c>
    </row>
    <row r="298" spans="2:34" x14ac:dyDescent="0.15">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637</v>
      </c>
      <c r="AC298" t="s">
        <v>638</v>
      </c>
      <c r="AD298" t="s">
        <v>639</v>
      </c>
      <c r="AE298" t="s">
        <v>640</v>
      </c>
      <c r="AF298" t="s">
        <v>643</v>
      </c>
      <c r="AG298" t="s">
        <v>641</v>
      </c>
      <c r="AH298" t="s">
        <v>642</v>
      </c>
    </row>
    <row r="299" spans="2:34" x14ac:dyDescent="0.15">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636</v>
      </c>
      <c r="AB299" t="s">
        <v>637</v>
      </c>
      <c r="AC299" t="s">
        <v>638</v>
      </c>
      <c r="AD299" t="s">
        <v>639</v>
      </c>
      <c r="AE299" t="s">
        <v>640</v>
      </c>
      <c r="AF299" t="s">
        <v>643</v>
      </c>
      <c r="AG299" t="s">
        <v>641</v>
      </c>
      <c r="AH299" t="s">
        <v>642</v>
      </c>
    </row>
    <row r="300" spans="2:34" x14ac:dyDescent="0.15">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637</v>
      </c>
      <c r="AC300" t="s">
        <v>638</v>
      </c>
      <c r="AD300" t="s">
        <v>639</v>
      </c>
      <c r="AE300" t="s">
        <v>640</v>
      </c>
      <c r="AF300" t="s">
        <v>643</v>
      </c>
      <c r="AG300" t="s">
        <v>641</v>
      </c>
      <c r="AH300" t="s">
        <v>642</v>
      </c>
    </row>
    <row r="301" spans="2:34" x14ac:dyDescent="0.15">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637</v>
      </c>
      <c r="AC301" t="s">
        <v>638</v>
      </c>
      <c r="AD301" t="s">
        <v>639</v>
      </c>
      <c r="AE301" t="s">
        <v>640</v>
      </c>
      <c r="AF301" t="s">
        <v>643</v>
      </c>
      <c r="AG301" t="s">
        <v>641</v>
      </c>
      <c r="AH301" t="s">
        <v>642</v>
      </c>
    </row>
    <row r="302" spans="2:34" x14ac:dyDescent="0.15">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636</v>
      </c>
      <c r="AB302" t="s">
        <v>637</v>
      </c>
      <c r="AC302" t="s">
        <v>638</v>
      </c>
      <c r="AD302" t="s">
        <v>639</v>
      </c>
      <c r="AE302" t="s">
        <v>640</v>
      </c>
      <c r="AF302" t="s">
        <v>643</v>
      </c>
      <c r="AG302" t="s">
        <v>641</v>
      </c>
      <c r="AH302" t="s">
        <v>642</v>
      </c>
    </row>
    <row r="303" spans="2:34" x14ac:dyDescent="0.15">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637</v>
      </c>
      <c r="AC303" t="s">
        <v>638</v>
      </c>
      <c r="AD303" t="s">
        <v>639</v>
      </c>
      <c r="AE303" t="s">
        <v>640</v>
      </c>
      <c r="AF303" t="s">
        <v>643</v>
      </c>
      <c r="AG303" t="s">
        <v>641</v>
      </c>
      <c r="AH303" t="s">
        <v>642</v>
      </c>
    </row>
    <row r="304" spans="2:34" x14ac:dyDescent="0.15">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637</v>
      </c>
      <c r="AC304" t="s">
        <v>638</v>
      </c>
      <c r="AD304" t="s">
        <v>639</v>
      </c>
      <c r="AE304" t="s">
        <v>640</v>
      </c>
      <c r="AF304" t="s">
        <v>643</v>
      </c>
      <c r="AG304" t="s">
        <v>641</v>
      </c>
      <c r="AH304" t="s">
        <v>642</v>
      </c>
    </row>
    <row r="305" spans="2:34" x14ac:dyDescent="0.15">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636</v>
      </c>
      <c r="AB305" t="s">
        <v>637</v>
      </c>
      <c r="AC305" t="s">
        <v>638</v>
      </c>
      <c r="AD305" t="s">
        <v>639</v>
      </c>
      <c r="AE305" t="s">
        <v>640</v>
      </c>
      <c r="AF305" t="s">
        <v>643</v>
      </c>
      <c r="AG305" t="s">
        <v>641</v>
      </c>
      <c r="AH305" t="s">
        <v>642</v>
      </c>
    </row>
    <row r="306" spans="2:34" x14ac:dyDescent="0.15">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637</v>
      </c>
      <c r="AC306" t="s">
        <v>638</v>
      </c>
      <c r="AD306" t="s">
        <v>639</v>
      </c>
      <c r="AE306" t="s">
        <v>640</v>
      </c>
      <c r="AF306" t="s">
        <v>643</v>
      </c>
      <c r="AG306" t="s">
        <v>641</v>
      </c>
      <c r="AH306" t="s">
        <v>642</v>
      </c>
    </row>
    <row r="307" spans="2:34" x14ac:dyDescent="0.15">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637</v>
      </c>
      <c r="AC307" t="s">
        <v>638</v>
      </c>
      <c r="AD307" t="s">
        <v>639</v>
      </c>
      <c r="AE307" t="s">
        <v>640</v>
      </c>
      <c r="AF307" t="s">
        <v>643</v>
      </c>
      <c r="AG307" t="s">
        <v>641</v>
      </c>
      <c r="AH307" t="s">
        <v>642</v>
      </c>
    </row>
    <row r="308" spans="2:34" x14ac:dyDescent="0.15">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636</v>
      </c>
      <c r="AB308" t="s">
        <v>637</v>
      </c>
      <c r="AC308" t="s">
        <v>638</v>
      </c>
      <c r="AD308" t="s">
        <v>639</v>
      </c>
      <c r="AE308" t="s">
        <v>640</v>
      </c>
      <c r="AF308" t="s">
        <v>643</v>
      </c>
      <c r="AG308" t="s">
        <v>641</v>
      </c>
      <c r="AH308" t="s">
        <v>642</v>
      </c>
    </row>
    <row r="309" spans="2:34" x14ac:dyDescent="0.15">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637</v>
      </c>
      <c r="AC309" t="s">
        <v>638</v>
      </c>
      <c r="AD309" t="s">
        <v>639</v>
      </c>
      <c r="AE309" t="s">
        <v>640</v>
      </c>
      <c r="AF309" t="s">
        <v>643</v>
      </c>
      <c r="AG309" t="s">
        <v>641</v>
      </c>
      <c r="AH309" t="s">
        <v>642</v>
      </c>
    </row>
    <row r="310" spans="2:34" x14ac:dyDescent="0.15">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637</v>
      </c>
      <c r="AC310" t="s">
        <v>638</v>
      </c>
      <c r="AD310" t="s">
        <v>639</v>
      </c>
      <c r="AE310" t="s">
        <v>640</v>
      </c>
      <c r="AF310" t="s">
        <v>643</v>
      </c>
      <c r="AG310" t="s">
        <v>641</v>
      </c>
      <c r="AH310" t="s">
        <v>642</v>
      </c>
    </row>
    <row r="311" spans="2:34" x14ac:dyDescent="0.15">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636</v>
      </c>
      <c r="AB311" t="s">
        <v>637</v>
      </c>
      <c r="AC311" t="s">
        <v>638</v>
      </c>
      <c r="AD311" t="s">
        <v>639</v>
      </c>
      <c r="AE311" t="s">
        <v>640</v>
      </c>
      <c r="AF311" t="s">
        <v>643</v>
      </c>
      <c r="AG311" t="s">
        <v>641</v>
      </c>
      <c r="AH311" t="s">
        <v>642</v>
      </c>
    </row>
    <row r="312" spans="2:34" x14ac:dyDescent="0.15">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637</v>
      </c>
      <c r="AC312" t="s">
        <v>638</v>
      </c>
      <c r="AD312" t="s">
        <v>639</v>
      </c>
      <c r="AE312" t="s">
        <v>640</v>
      </c>
      <c r="AF312" t="s">
        <v>643</v>
      </c>
      <c r="AG312" t="s">
        <v>641</v>
      </c>
      <c r="AH312" t="s">
        <v>642</v>
      </c>
    </row>
    <row r="313" spans="2:34" x14ac:dyDescent="0.15">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637</v>
      </c>
      <c r="AC313" t="s">
        <v>638</v>
      </c>
      <c r="AD313" t="s">
        <v>639</v>
      </c>
      <c r="AE313" t="s">
        <v>640</v>
      </c>
      <c r="AF313" t="s">
        <v>643</v>
      </c>
      <c r="AG313" t="s">
        <v>641</v>
      </c>
      <c r="AH313" t="s">
        <v>642</v>
      </c>
    </row>
    <row r="314" spans="2:34" x14ac:dyDescent="0.15">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636</v>
      </c>
      <c r="AB314" t="s">
        <v>637</v>
      </c>
      <c r="AC314" t="s">
        <v>638</v>
      </c>
      <c r="AD314" t="s">
        <v>639</v>
      </c>
      <c r="AE314" t="s">
        <v>640</v>
      </c>
      <c r="AF314" t="s">
        <v>643</v>
      </c>
      <c r="AG314" t="s">
        <v>641</v>
      </c>
      <c r="AH314" t="s">
        <v>642</v>
      </c>
    </row>
    <row r="315" spans="2:34" x14ac:dyDescent="0.15">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637</v>
      </c>
      <c r="AC315" t="s">
        <v>638</v>
      </c>
      <c r="AD315" t="s">
        <v>639</v>
      </c>
      <c r="AE315" t="s">
        <v>640</v>
      </c>
      <c r="AF315" t="s">
        <v>643</v>
      </c>
      <c r="AG315" t="s">
        <v>641</v>
      </c>
      <c r="AH315" t="s">
        <v>642</v>
      </c>
    </row>
    <row r="316" spans="2:34" x14ac:dyDescent="0.15">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637</v>
      </c>
      <c r="AC316" t="s">
        <v>638</v>
      </c>
      <c r="AD316" t="s">
        <v>639</v>
      </c>
      <c r="AE316" t="s">
        <v>640</v>
      </c>
      <c r="AF316" t="s">
        <v>643</v>
      </c>
      <c r="AG316" t="s">
        <v>641</v>
      </c>
      <c r="AH316" t="s">
        <v>642</v>
      </c>
    </row>
    <row r="317" spans="2:34" x14ac:dyDescent="0.15">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636</v>
      </c>
      <c r="AB317" t="s">
        <v>637</v>
      </c>
      <c r="AC317" t="s">
        <v>638</v>
      </c>
      <c r="AD317" t="s">
        <v>639</v>
      </c>
      <c r="AE317" t="s">
        <v>640</v>
      </c>
      <c r="AF317" t="s">
        <v>643</v>
      </c>
      <c r="AG317" t="s">
        <v>641</v>
      </c>
      <c r="AH317" t="s">
        <v>642</v>
      </c>
    </row>
    <row r="318" spans="2:34" x14ac:dyDescent="0.15">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637</v>
      </c>
      <c r="AC318" t="s">
        <v>638</v>
      </c>
      <c r="AD318" t="s">
        <v>639</v>
      </c>
      <c r="AE318" t="s">
        <v>640</v>
      </c>
      <c r="AF318" t="s">
        <v>643</v>
      </c>
      <c r="AG318" t="s">
        <v>641</v>
      </c>
      <c r="AH318" t="s">
        <v>642</v>
      </c>
    </row>
    <row r="319" spans="2:34" x14ac:dyDescent="0.15">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637</v>
      </c>
      <c r="AC319" t="s">
        <v>638</v>
      </c>
      <c r="AD319" t="s">
        <v>639</v>
      </c>
      <c r="AE319" t="s">
        <v>640</v>
      </c>
      <c r="AF319" t="s">
        <v>643</v>
      </c>
      <c r="AG319" t="s">
        <v>641</v>
      </c>
      <c r="AH319" t="s">
        <v>642</v>
      </c>
    </row>
    <row r="320" spans="2:34" x14ac:dyDescent="0.15">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636</v>
      </c>
      <c r="AB320" t="s">
        <v>637</v>
      </c>
      <c r="AC320" t="s">
        <v>638</v>
      </c>
      <c r="AD320" t="s">
        <v>639</v>
      </c>
      <c r="AE320" t="s">
        <v>640</v>
      </c>
      <c r="AF320" t="s">
        <v>643</v>
      </c>
      <c r="AG320" t="s">
        <v>641</v>
      </c>
      <c r="AH320" t="s">
        <v>642</v>
      </c>
    </row>
    <row r="321" spans="2:34" x14ac:dyDescent="0.15">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637</v>
      </c>
      <c r="AC321" t="s">
        <v>638</v>
      </c>
      <c r="AD321" t="s">
        <v>639</v>
      </c>
      <c r="AE321" t="s">
        <v>640</v>
      </c>
      <c r="AF321" t="s">
        <v>643</v>
      </c>
      <c r="AG321" t="s">
        <v>641</v>
      </c>
      <c r="AH321" t="s">
        <v>642</v>
      </c>
    </row>
    <row r="322" spans="2:34" x14ac:dyDescent="0.15">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637</v>
      </c>
      <c r="AC322" t="s">
        <v>638</v>
      </c>
      <c r="AD322" t="s">
        <v>639</v>
      </c>
      <c r="AE322" t="s">
        <v>640</v>
      </c>
      <c r="AF322" t="s">
        <v>643</v>
      </c>
      <c r="AG322" t="s">
        <v>641</v>
      </c>
      <c r="AH322" t="s">
        <v>642</v>
      </c>
    </row>
    <row r="323" spans="2:34" x14ac:dyDescent="0.15">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636</v>
      </c>
      <c r="AB323" t="s">
        <v>637</v>
      </c>
      <c r="AC323" t="s">
        <v>638</v>
      </c>
      <c r="AD323" t="s">
        <v>639</v>
      </c>
      <c r="AE323" t="s">
        <v>640</v>
      </c>
      <c r="AF323" t="s">
        <v>643</v>
      </c>
      <c r="AG323" t="s">
        <v>641</v>
      </c>
      <c r="AH323" t="s">
        <v>642</v>
      </c>
    </row>
    <row r="324" spans="2:34" x14ac:dyDescent="0.15">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637</v>
      </c>
      <c r="AC324" t="s">
        <v>638</v>
      </c>
      <c r="AD324" t="s">
        <v>639</v>
      </c>
      <c r="AE324" t="s">
        <v>640</v>
      </c>
      <c r="AF324" t="s">
        <v>643</v>
      </c>
      <c r="AG324" t="s">
        <v>641</v>
      </c>
      <c r="AH324" t="s">
        <v>642</v>
      </c>
    </row>
    <row r="325" spans="2:34" x14ac:dyDescent="0.15">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637</v>
      </c>
      <c r="AC325" t="s">
        <v>638</v>
      </c>
      <c r="AD325" t="s">
        <v>639</v>
      </c>
      <c r="AE325" t="s">
        <v>640</v>
      </c>
      <c r="AF325" t="s">
        <v>643</v>
      </c>
      <c r="AG325" t="s">
        <v>641</v>
      </c>
      <c r="AH325" t="s">
        <v>642</v>
      </c>
    </row>
    <row r="326" spans="2:34" x14ac:dyDescent="0.15">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636</v>
      </c>
      <c r="AB326" t="s">
        <v>637</v>
      </c>
      <c r="AC326" t="s">
        <v>638</v>
      </c>
      <c r="AD326" t="s">
        <v>639</v>
      </c>
      <c r="AE326" t="s">
        <v>640</v>
      </c>
      <c r="AF326" t="s">
        <v>643</v>
      </c>
      <c r="AG326" t="s">
        <v>641</v>
      </c>
      <c r="AH326" t="s">
        <v>642</v>
      </c>
    </row>
    <row r="327" spans="2:34" x14ac:dyDescent="0.15">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637</v>
      </c>
      <c r="AC327" t="s">
        <v>638</v>
      </c>
      <c r="AD327" t="s">
        <v>639</v>
      </c>
      <c r="AE327" t="s">
        <v>640</v>
      </c>
      <c r="AF327" t="s">
        <v>643</v>
      </c>
      <c r="AG327" t="s">
        <v>641</v>
      </c>
      <c r="AH327" t="s">
        <v>642</v>
      </c>
    </row>
    <row r="328" spans="2:34" x14ac:dyDescent="0.15">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637</v>
      </c>
      <c r="AC328" t="s">
        <v>638</v>
      </c>
      <c r="AD328" t="s">
        <v>639</v>
      </c>
      <c r="AE328" t="s">
        <v>640</v>
      </c>
      <c r="AF328" t="s">
        <v>643</v>
      </c>
      <c r="AG328" t="s">
        <v>641</v>
      </c>
      <c r="AH328" t="s">
        <v>642</v>
      </c>
    </row>
    <row r="329" spans="2:34" x14ac:dyDescent="0.15">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636</v>
      </c>
      <c r="AB329" t="s">
        <v>637</v>
      </c>
      <c r="AC329" t="s">
        <v>638</v>
      </c>
      <c r="AD329" t="s">
        <v>639</v>
      </c>
      <c r="AE329" t="s">
        <v>640</v>
      </c>
      <c r="AF329" t="s">
        <v>643</v>
      </c>
      <c r="AG329" t="s">
        <v>641</v>
      </c>
      <c r="AH329" t="s">
        <v>642</v>
      </c>
    </row>
    <row r="330" spans="2:34" x14ac:dyDescent="0.15">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637</v>
      </c>
      <c r="AC330" t="s">
        <v>638</v>
      </c>
      <c r="AD330" t="s">
        <v>639</v>
      </c>
      <c r="AE330" t="s">
        <v>640</v>
      </c>
      <c r="AF330" t="s">
        <v>643</v>
      </c>
      <c r="AG330" t="s">
        <v>641</v>
      </c>
      <c r="AH330" t="s">
        <v>642</v>
      </c>
    </row>
    <row r="331" spans="2:34" x14ac:dyDescent="0.15">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637</v>
      </c>
      <c r="AC331" t="s">
        <v>638</v>
      </c>
      <c r="AD331" t="s">
        <v>639</v>
      </c>
      <c r="AE331" t="s">
        <v>640</v>
      </c>
      <c r="AF331" t="s">
        <v>643</v>
      </c>
      <c r="AG331" t="s">
        <v>641</v>
      </c>
      <c r="AH331" t="s">
        <v>642</v>
      </c>
    </row>
    <row r="332" spans="2:34" x14ac:dyDescent="0.15">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636</v>
      </c>
      <c r="AB332" t="s">
        <v>637</v>
      </c>
      <c r="AC332" t="s">
        <v>638</v>
      </c>
      <c r="AD332" t="s">
        <v>639</v>
      </c>
      <c r="AE332" t="s">
        <v>640</v>
      </c>
      <c r="AF332" t="s">
        <v>643</v>
      </c>
      <c r="AG332" t="s">
        <v>641</v>
      </c>
      <c r="AH332" t="s">
        <v>642</v>
      </c>
    </row>
    <row r="333" spans="2:34" x14ac:dyDescent="0.15">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637</v>
      </c>
      <c r="AC333" t="s">
        <v>638</v>
      </c>
      <c r="AD333" t="s">
        <v>639</v>
      </c>
      <c r="AE333" t="s">
        <v>640</v>
      </c>
      <c r="AF333" t="s">
        <v>643</v>
      </c>
      <c r="AG333" t="s">
        <v>641</v>
      </c>
      <c r="AH333" t="s">
        <v>642</v>
      </c>
    </row>
    <row r="334" spans="2:34" x14ac:dyDescent="0.15">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637</v>
      </c>
      <c r="AC334" t="s">
        <v>638</v>
      </c>
      <c r="AD334" t="s">
        <v>639</v>
      </c>
      <c r="AE334" t="s">
        <v>640</v>
      </c>
      <c r="AF334" t="s">
        <v>643</v>
      </c>
      <c r="AG334" t="s">
        <v>641</v>
      </c>
      <c r="AH334" t="s">
        <v>642</v>
      </c>
    </row>
    <row r="335" spans="2:34" x14ac:dyDescent="0.15">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636</v>
      </c>
      <c r="AB335" t="s">
        <v>637</v>
      </c>
      <c r="AC335" t="s">
        <v>638</v>
      </c>
      <c r="AD335" t="s">
        <v>639</v>
      </c>
      <c r="AE335" t="s">
        <v>640</v>
      </c>
      <c r="AF335" t="s">
        <v>643</v>
      </c>
      <c r="AG335" t="s">
        <v>641</v>
      </c>
      <c r="AH335" t="s">
        <v>642</v>
      </c>
    </row>
    <row r="336" spans="2:34" x14ac:dyDescent="0.15">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637</v>
      </c>
      <c r="AC336" t="s">
        <v>638</v>
      </c>
      <c r="AD336" t="s">
        <v>639</v>
      </c>
      <c r="AE336" t="s">
        <v>640</v>
      </c>
      <c r="AF336" t="s">
        <v>643</v>
      </c>
      <c r="AG336" t="s">
        <v>641</v>
      </c>
      <c r="AH336" t="s">
        <v>642</v>
      </c>
    </row>
    <row r="337" spans="2:34" x14ac:dyDescent="0.15">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637</v>
      </c>
      <c r="AC337" t="s">
        <v>638</v>
      </c>
      <c r="AD337" t="s">
        <v>639</v>
      </c>
      <c r="AE337" t="s">
        <v>640</v>
      </c>
      <c r="AF337" t="s">
        <v>643</v>
      </c>
      <c r="AG337" t="s">
        <v>641</v>
      </c>
      <c r="AH337" t="s">
        <v>642</v>
      </c>
    </row>
    <row r="338" spans="2:34" x14ac:dyDescent="0.15">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636</v>
      </c>
      <c r="AB338" t="s">
        <v>637</v>
      </c>
      <c r="AC338" t="s">
        <v>638</v>
      </c>
      <c r="AD338" t="s">
        <v>639</v>
      </c>
      <c r="AE338" t="s">
        <v>640</v>
      </c>
      <c r="AF338" t="s">
        <v>643</v>
      </c>
      <c r="AG338" t="s">
        <v>641</v>
      </c>
      <c r="AH338" t="s">
        <v>642</v>
      </c>
    </row>
    <row r="339" spans="2:34" x14ac:dyDescent="0.15">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637</v>
      </c>
      <c r="AC339" t="s">
        <v>638</v>
      </c>
      <c r="AD339" t="s">
        <v>639</v>
      </c>
      <c r="AE339" t="s">
        <v>640</v>
      </c>
      <c r="AF339" t="s">
        <v>643</v>
      </c>
      <c r="AG339" t="s">
        <v>641</v>
      </c>
      <c r="AH339" t="s">
        <v>642</v>
      </c>
    </row>
    <row r="340" spans="2:34" x14ac:dyDescent="0.15">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637</v>
      </c>
      <c r="AC340" t="s">
        <v>638</v>
      </c>
      <c r="AD340" t="s">
        <v>639</v>
      </c>
      <c r="AE340" t="s">
        <v>640</v>
      </c>
      <c r="AF340" t="s">
        <v>643</v>
      </c>
      <c r="AG340" t="s">
        <v>641</v>
      </c>
      <c r="AH340" t="s">
        <v>642</v>
      </c>
    </row>
    <row r="341" spans="2:34" x14ac:dyDescent="0.15">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636</v>
      </c>
      <c r="AB341" t="s">
        <v>637</v>
      </c>
      <c r="AC341" t="s">
        <v>638</v>
      </c>
      <c r="AD341" t="s">
        <v>639</v>
      </c>
      <c r="AE341" t="s">
        <v>640</v>
      </c>
      <c r="AF341" t="s">
        <v>643</v>
      </c>
      <c r="AG341" t="s">
        <v>641</v>
      </c>
      <c r="AH341" t="s">
        <v>642</v>
      </c>
    </row>
    <row r="342" spans="2:34" x14ac:dyDescent="0.15">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637</v>
      </c>
      <c r="AC342" t="s">
        <v>638</v>
      </c>
      <c r="AD342" t="s">
        <v>639</v>
      </c>
      <c r="AE342" t="s">
        <v>640</v>
      </c>
      <c r="AF342" t="s">
        <v>643</v>
      </c>
      <c r="AG342" t="s">
        <v>641</v>
      </c>
      <c r="AH342" t="s">
        <v>642</v>
      </c>
    </row>
    <row r="343" spans="2:34" x14ac:dyDescent="0.15">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637</v>
      </c>
      <c r="AC343" t="s">
        <v>638</v>
      </c>
      <c r="AD343" t="s">
        <v>639</v>
      </c>
      <c r="AE343" t="s">
        <v>640</v>
      </c>
      <c r="AF343" t="s">
        <v>643</v>
      </c>
      <c r="AG343" t="s">
        <v>641</v>
      </c>
      <c r="AH343" t="s">
        <v>642</v>
      </c>
    </row>
    <row r="344" spans="2:34" x14ac:dyDescent="0.15">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636</v>
      </c>
      <c r="AB344" t="s">
        <v>637</v>
      </c>
      <c r="AC344" t="s">
        <v>638</v>
      </c>
      <c r="AD344" t="s">
        <v>639</v>
      </c>
      <c r="AE344" t="s">
        <v>640</v>
      </c>
      <c r="AF344" t="s">
        <v>643</v>
      </c>
      <c r="AG344" t="s">
        <v>641</v>
      </c>
      <c r="AH344" t="s">
        <v>642</v>
      </c>
    </row>
    <row r="345" spans="2:34" x14ac:dyDescent="0.15">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637</v>
      </c>
      <c r="AC345" t="s">
        <v>638</v>
      </c>
      <c r="AD345" t="s">
        <v>639</v>
      </c>
      <c r="AE345" t="s">
        <v>640</v>
      </c>
      <c r="AF345" t="s">
        <v>643</v>
      </c>
      <c r="AG345" t="s">
        <v>641</v>
      </c>
      <c r="AH345" t="s">
        <v>642</v>
      </c>
    </row>
    <row r="346" spans="2:34" x14ac:dyDescent="0.15">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637</v>
      </c>
      <c r="AC346" t="s">
        <v>638</v>
      </c>
      <c r="AD346" t="s">
        <v>639</v>
      </c>
      <c r="AE346" t="s">
        <v>640</v>
      </c>
      <c r="AF346" t="s">
        <v>643</v>
      </c>
      <c r="AG346" t="s">
        <v>641</v>
      </c>
      <c r="AH346" t="s">
        <v>642</v>
      </c>
    </row>
    <row r="347" spans="2:34" x14ac:dyDescent="0.15">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636</v>
      </c>
      <c r="AB347" t="s">
        <v>637</v>
      </c>
      <c r="AC347" t="s">
        <v>638</v>
      </c>
      <c r="AD347" t="s">
        <v>639</v>
      </c>
      <c r="AE347" t="s">
        <v>640</v>
      </c>
      <c r="AF347" t="s">
        <v>643</v>
      </c>
      <c r="AG347" t="s">
        <v>641</v>
      </c>
      <c r="AH347" t="s">
        <v>642</v>
      </c>
    </row>
    <row r="348" spans="2:34" x14ac:dyDescent="0.15">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637</v>
      </c>
      <c r="AC348" t="s">
        <v>638</v>
      </c>
      <c r="AD348" t="s">
        <v>639</v>
      </c>
      <c r="AE348" t="s">
        <v>640</v>
      </c>
      <c r="AF348" t="s">
        <v>643</v>
      </c>
      <c r="AG348" t="s">
        <v>641</v>
      </c>
      <c r="AH348" t="s">
        <v>642</v>
      </c>
    </row>
    <row r="349" spans="2:34" x14ac:dyDescent="0.15">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637</v>
      </c>
      <c r="AC349" t="s">
        <v>638</v>
      </c>
      <c r="AD349" t="s">
        <v>639</v>
      </c>
      <c r="AE349" t="s">
        <v>640</v>
      </c>
      <c r="AF349" t="s">
        <v>643</v>
      </c>
      <c r="AG349" t="s">
        <v>641</v>
      </c>
      <c r="AH349" t="s">
        <v>642</v>
      </c>
    </row>
    <row r="350" spans="2:34" x14ac:dyDescent="0.15">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636</v>
      </c>
      <c r="AB350" t="s">
        <v>637</v>
      </c>
      <c r="AC350" t="s">
        <v>638</v>
      </c>
      <c r="AD350" t="s">
        <v>639</v>
      </c>
      <c r="AE350" t="s">
        <v>640</v>
      </c>
      <c r="AF350" t="s">
        <v>643</v>
      </c>
      <c r="AG350" t="s">
        <v>641</v>
      </c>
      <c r="AH350" t="s">
        <v>642</v>
      </c>
    </row>
    <row r="351" spans="2:34" x14ac:dyDescent="0.15">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637</v>
      </c>
      <c r="AC351" t="s">
        <v>638</v>
      </c>
      <c r="AD351" t="s">
        <v>639</v>
      </c>
      <c r="AE351" t="s">
        <v>640</v>
      </c>
      <c r="AF351" t="s">
        <v>643</v>
      </c>
      <c r="AG351" t="s">
        <v>641</v>
      </c>
      <c r="AH351" t="s">
        <v>642</v>
      </c>
    </row>
    <row r="352" spans="2:34" x14ac:dyDescent="0.15">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637</v>
      </c>
      <c r="AC352" t="s">
        <v>638</v>
      </c>
      <c r="AD352" t="s">
        <v>639</v>
      </c>
      <c r="AE352" t="s">
        <v>640</v>
      </c>
      <c r="AF352" t="s">
        <v>643</v>
      </c>
      <c r="AG352" t="s">
        <v>641</v>
      </c>
      <c r="AH352" t="s">
        <v>642</v>
      </c>
    </row>
    <row r="353" spans="2:34" x14ac:dyDescent="0.15">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636</v>
      </c>
      <c r="AB353" t="s">
        <v>637</v>
      </c>
      <c r="AC353" t="s">
        <v>638</v>
      </c>
      <c r="AD353" t="s">
        <v>639</v>
      </c>
      <c r="AE353" t="s">
        <v>640</v>
      </c>
      <c r="AF353" t="s">
        <v>643</v>
      </c>
      <c r="AG353" t="s">
        <v>641</v>
      </c>
      <c r="AH353" t="s">
        <v>642</v>
      </c>
    </row>
    <row r="354" spans="2:34" x14ac:dyDescent="0.15">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637</v>
      </c>
      <c r="AC354" t="s">
        <v>638</v>
      </c>
      <c r="AD354" t="s">
        <v>639</v>
      </c>
      <c r="AE354" t="s">
        <v>640</v>
      </c>
      <c r="AF354" t="s">
        <v>643</v>
      </c>
      <c r="AG354" t="s">
        <v>641</v>
      </c>
      <c r="AH354" t="s">
        <v>642</v>
      </c>
    </row>
    <row r="355" spans="2:34" x14ac:dyDescent="0.15">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637</v>
      </c>
      <c r="AC355" t="s">
        <v>638</v>
      </c>
      <c r="AD355" t="s">
        <v>639</v>
      </c>
      <c r="AE355" t="s">
        <v>640</v>
      </c>
      <c r="AF355" t="s">
        <v>643</v>
      </c>
      <c r="AG355" t="s">
        <v>641</v>
      </c>
      <c r="AH355" t="s">
        <v>642</v>
      </c>
    </row>
    <row r="356" spans="2:34" x14ac:dyDescent="0.15">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636</v>
      </c>
      <c r="AB356" t="s">
        <v>637</v>
      </c>
      <c r="AC356" t="s">
        <v>638</v>
      </c>
      <c r="AD356" t="s">
        <v>639</v>
      </c>
      <c r="AE356" t="s">
        <v>640</v>
      </c>
      <c r="AF356" t="s">
        <v>643</v>
      </c>
      <c r="AG356" t="s">
        <v>641</v>
      </c>
      <c r="AH356" t="s">
        <v>642</v>
      </c>
    </row>
    <row r="357" spans="2:34" x14ac:dyDescent="0.15">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637</v>
      </c>
      <c r="AC357" t="s">
        <v>638</v>
      </c>
      <c r="AD357" t="s">
        <v>639</v>
      </c>
      <c r="AE357" t="s">
        <v>640</v>
      </c>
      <c r="AF357" t="s">
        <v>643</v>
      </c>
      <c r="AG357" t="s">
        <v>641</v>
      </c>
      <c r="AH357" t="s">
        <v>642</v>
      </c>
    </row>
    <row r="358" spans="2:34" x14ac:dyDescent="0.15">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637</v>
      </c>
      <c r="AC358" t="s">
        <v>638</v>
      </c>
      <c r="AD358" t="s">
        <v>639</v>
      </c>
      <c r="AE358" t="s">
        <v>640</v>
      </c>
      <c r="AF358" t="s">
        <v>643</v>
      </c>
      <c r="AG358" t="s">
        <v>641</v>
      </c>
      <c r="AH358" t="s">
        <v>642</v>
      </c>
    </row>
    <row r="359" spans="2:34" x14ac:dyDescent="0.15">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636</v>
      </c>
      <c r="AB359" t="s">
        <v>637</v>
      </c>
      <c r="AC359" t="s">
        <v>638</v>
      </c>
      <c r="AD359" t="s">
        <v>639</v>
      </c>
      <c r="AE359" t="s">
        <v>640</v>
      </c>
      <c r="AF359" t="s">
        <v>643</v>
      </c>
      <c r="AG359" t="s">
        <v>641</v>
      </c>
      <c r="AH359" t="s">
        <v>642</v>
      </c>
    </row>
    <row r="360" spans="2:34" x14ac:dyDescent="0.15">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637</v>
      </c>
      <c r="AC360" t="s">
        <v>638</v>
      </c>
      <c r="AD360" t="s">
        <v>639</v>
      </c>
      <c r="AE360" t="s">
        <v>640</v>
      </c>
      <c r="AF360" t="s">
        <v>643</v>
      </c>
      <c r="AG360" t="s">
        <v>641</v>
      </c>
      <c r="AH360" t="s">
        <v>642</v>
      </c>
    </row>
    <row r="361" spans="2:34" x14ac:dyDescent="0.15">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637</v>
      </c>
      <c r="AC361" t="s">
        <v>638</v>
      </c>
      <c r="AD361" t="s">
        <v>639</v>
      </c>
      <c r="AE361" t="s">
        <v>640</v>
      </c>
      <c r="AF361" t="s">
        <v>643</v>
      </c>
      <c r="AG361" t="s">
        <v>641</v>
      </c>
      <c r="AH361" t="s">
        <v>642</v>
      </c>
    </row>
    <row r="362" spans="2:34" x14ac:dyDescent="0.15">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636</v>
      </c>
      <c r="AB362" t="s">
        <v>637</v>
      </c>
      <c r="AC362" t="s">
        <v>638</v>
      </c>
      <c r="AD362" t="s">
        <v>639</v>
      </c>
      <c r="AE362" t="s">
        <v>640</v>
      </c>
      <c r="AF362" t="s">
        <v>643</v>
      </c>
      <c r="AG362" t="s">
        <v>641</v>
      </c>
      <c r="AH362" t="s">
        <v>642</v>
      </c>
    </row>
    <row r="363" spans="2:34" x14ac:dyDescent="0.15">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637</v>
      </c>
      <c r="AC363" t="s">
        <v>638</v>
      </c>
      <c r="AD363" t="s">
        <v>639</v>
      </c>
      <c r="AE363" t="s">
        <v>640</v>
      </c>
      <c r="AF363" t="s">
        <v>643</v>
      </c>
      <c r="AG363" t="s">
        <v>641</v>
      </c>
      <c r="AH363" t="s">
        <v>642</v>
      </c>
    </row>
    <row r="364" spans="2:34" x14ac:dyDescent="0.15">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637</v>
      </c>
      <c r="AC364" t="s">
        <v>638</v>
      </c>
      <c r="AD364" t="s">
        <v>639</v>
      </c>
      <c r="AE364" t="s">
        <v>640</v>
      </c>
      <c r="AF364" t="s">
        <v>643</v>
      </c>
      <c r="AG364" t="s">
        <v>641</v>
      </c>
      <c r="AH364" t="s">
        <v>642</v>
      </c>
    </row>
    <row r="365" spans="2:34" x14ac:dyDescent="0.15">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636</v>
      </c>
      <c r="AB365" t="s">
        <v>637</v>
      </c>
      <c r="AC365" t="s">
        <v>638</v>
      </c>
      <c r="AD365" t="s">
        <v>639</v>
      </c>
      <c r="AE365" t="s">
        <v>640</v>
      </c>
      <c r="AF365" t="s">
        <v>643</v>
      </c>
      <c r="AG365" t="s">
        <v>641</v>
      </c>
      <c r="AH365" t="s">
        <v>642</v>
      </c>
    </row>
    <row r="366" spans="2:34" x14ac:dyDescent="0.15">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637</v>
      </c>
      <c r="AC366" t="s">
        <v>638</v>
      </c>
      <c r="AD366" t="s">
        <v>639</v>
      </c>
      <c r="AE366" t="s">
        <v>640</v>
      </c>
      <c r="AF366" t="s">
        <v>643</v>
      </c>
      <c r="AG366" t="s">
        <v>641</v>
      </c>
      <c r="AH366" t="s">
        <v>642</v>
      </c>
    </row>
    <row r="367" spans="2:34" x14ac:dyDescent="0.15">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637</v>
      </c>
      <c r="AC367" t="s">
        <v>638</v>
      </c>
      <c r="AD367" t="s">
        <v>639</v>
      </c>
      <c r="AE367" t="s">
        <v>640</v>
      </c>
      <c r="AF367" t="s">
        <v>643</v>
      </c>
      <c r="AG367" t="s">
        <v>641</v>
      </c>
      <c r="AH367" t="s">
        <v>642</v>
      </c>
    </row>
    <row r="368" spans="2:34" x14ac:dyDescent="0.15">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636</v>
      </c>
      <c r="AB368" t="s">
        <v>637</v>
      </c>
      <c r="AC368" t="s">
        <v>638</v>
      </c>
      <c r="AD368" t="s">
        <v>639</v>
      </c>
      <c r="AE368" t="s">
        <v>640</v>
      </c>
      <c r="AF368" t="s">
        <v>643</v>
      </c>
      <c r="AG368" t="s">
        <v>641</v>
      </c>
      <c r="AH368" t="s">
        <v>642</v>
      </c>
    </row>
    <row r="369" spans="2:34" x14ac:dyDescent="0.15">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637</v>
      </c>
      <c r="AC369" t="s">
        <v>638</v>
      </c>
      <c r="AD369" t="s">
        <v>639</v>
      </c>
      <c r="AE369" t="s">
        <v>640</v>
      </c>
      <c r="AF369" t="s">
        <v>643</v>
      </c>
      <c r="AG369" t="s">
        <v>641</v>
      </c>
      <c r="AH369" t="s">
        <v>642</v>
      </c>
    </row>
    <row r="370" spans="2:34" x14ac:dyDescent="0.15">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637</v>
      </c>
      <c r="AC370" t="s">
        <v>638</v>
      </c>
      <c r="AD370" t="s">
        <v>639</v>
      </c>
      <c r="AE370" t="s">
        <v>640</v>
      </c>
      <c r="AF370" t="s">
        <v>643</v>
      </c>
      <c r="AG370" t="s">
        <v>641</v>
      </c>
      <c r="AH370" t="s">
        <v>642</v>
      </c>
    </row>
    <row r="371" spans="2:34" x14ac:dyDescent="0.15">
      <c r="W371" s="99"/>
      <c r="AA371" s="3"/>
      <c r="AB371" s="3"/>
    </row>
    <row r="372" spans="2:34" ht="40.5" x14ac:dyDescent="0.15">
      <c r="B372" s="5" t="s">
        <v>644</v>
      </c>
      <c r="C372" s="9" t="s">
        <v>594</v>
      </c>
      <c r="D372" s="9" t="s">
        <v>645</v>
      </c>
      <c r="E372" s="9" t="s">
        <v>646</v>
      </c>
      <c r="F372" s="9" t="s">
        <v>647</v>
      </c>
      <c r="G372" s="9" t="s">
        <v>149</v>
      </c>
      <c r="H372" s="9" t="s">
        <v>59</v>
      </c>
      <c r="W372" s="99"/>
      <c r="X372" s="11" t="s">
        <v>598</v>
      </c>
      <c r="Y372" s="108" t="s">
        <v>589</v>
      </c>
      <c r="Z372" s="61" t="s">
        <v>590</v>
      </c>
    </row>
    <row r="373" spans="2:34" x14ac:dyDescent="0.15">
      <c r="B373" s="5" t="s">
        <v>648</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649</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x14ac:dyDescent="0.15">
      <c r="B375" s="5" t="s">
        <v>650</v>
      </c>
      <c r="C375" s="4">
        <f t="shared" si="120"/>
        <v>0</v>
      </c>
      <c r="D375" s="27">
        <f>SUM(J287:J289)</f>
        <v>0</v>
      </c>
      <c r="E375" s="27">
        <f>SUM(K287:K289)</f>
        <v>0</v>
      </c>
      <c r="F375" s="27">
        <f>SUM(L287:L289)</f>
        <v>0</v>
      </c>
      <c r="G375" s="27">
        <f t="shared" si="121"/>
        <v>0</v>
      </c>
      <c r="H375" s="27">
        <f t="shared" si="122"/>
        <v>0</v>
      </c>
    </row>
    <row r="376" spans="2:34" x14ac:dyDescent="0.15">
      <c r="B376" s="5" t="s">
        <v>651</v>
      </c>
      <c r="C376" s="4">
        <f t="shared" si="120"/>
        <v>0</v>
      </c>
      <c r="D376" s="27">
        <f>SUM(J290:J292)</f>
        <v>0</v>
      </c>
      <c r="E376" s="27">
        <f>SUM(K290:K292)</f>
        <v>0</v>
      </c>
      <c r="F376" s="27">
        <f>SUM(L290:L292)</f>
        <v>0</v>
      </c>
      <c r="G376" s="27">
        <f t="shared" si="121"/>
        <v>0</v>
      </c>
      <c r="H376" s="27">
        <f t="shared" si="122"/>
        <v>0</v>
      </c>
    </row>
    <row r="377" spans="2:34" x14ac:dyDescent="0.15">
      <c r="B377" s="5" t="s">
        <v>652</v>
      </c>
      <c r="C377" s="4">
        <f t="shared" si="120"/>
        <v>0</v>
      </c>
      <c r="D377" s="27">
        <f>SUM(J293:J295)</f>
        <v>0</v>
      </c>
      <c r="E377" s="27">
        <f>SUM(K293:K295)</f>
        <v>0</v>
      </c>
      <c r="F377" s="27">
        <f>SUM(L293:L295)</f>
        <v>0</v>
      </c>
      <c r="G377" s="27">
        <f t="shared" si="121"/>
        <v>0</v>
      </c>
      <c r="H377" s="27">
        <f t="shared" si="122"/>
        <v>0</v>
      </c>
    </row>
    <row r="378" spans="2:34" x14ac:dyDescent="0.15">
      <c r="B378" s="5" t="s">
        <v>653</v>
      </c>
      <c r="C378" s="4">
        <f t="shared" si="120"/>
        <v>0</v>
      </c>
      <c r="D378" s="27">
        <f>SUM(J296:J298)</f>
        <v>0</v>
      </c>
      <c r="E378" s="27">
        <f>SUM(K296:K298)</f>
        <v>0</v>
      </c>
      <c r="F378" s="27">
        <f>SUM(L296:L298)</f>
        <v>0</v>
      </c>
      <c r="G378" s="27">
        <f t="shared" si="121"/>
        <v>0</v>
      </c>
      <c r="H378" s="27">
        <f t="shared" si="122"/>
        <v>0</v>
      </c>
    </row>
    <row r="379" spans="2:34" x14ac:dyDescent="0.15">
      <c r="B379" s="5" t="s">
        <v>654</v>
      </c>
      <c r="C379" s="4">
        <f t="shared" si="120"/>
        <v>0</v>
      </c>
      <c r="D379" s="27">
        <f>SUM(J299:J301)</f>
        <v>0</v>
      </c>
      <c r="E379" s="27">
        <f>SUM(K299:K301)</f>
        <v>0</v>
      </c>
      <c r="F379" s="27">
        <f>SUM(L299:L301)</f>
        <v>0</v>
      </c>
      <c r="G379" s="27">
        <f t="shared" si="121"/>
        <v>0</v>
      </c>
      <c r="H379" s="27">
        <f t="shared" si="122"/>
        <v>0</v>
      </c>
    </row>
    <row r="380" spans="2:34" x14ac:dyDescent="0.15">
      <c r="B380" s="5" t="s">
        <v>655</v>
      </c>
      <c r="C380" s="4">
        <f t="shared" si="120"/>
        <v>0</v>
      </c>
      <c r="D380" s="27">
        <f>SUM(J302:J304)</f>
        <v>0</v>
      </c>
      <c r="E380" s="27">
        <f>SUM(K302:K304)</f>
        <v>0</v>
      </c>
      <c r="F380" s="27">
        <f>SUM(L302:L304)</f>
        <v>0</v>
      </c>
      <c r="G380" s="27">
        <f t="shared" si="121"/>
        <v>0</v>
      </c>
      <c r="H380" s="27">
        <f t="shared" si="122"/>
        <v>0</v>
      </c>
    </row>
    <row r="381" spans="2:34" x14ac:dyDescent="0.15">
      <c r="B381" s="5" t="s">
        <v>656</v>
      </c>
      <c r="C381" s="4">
        <f t="shared" si="120"/>
        <v>0</v>
      </c>
      <c r="D381" s="27">
        <f>SUM(J305:J307)</f>
        <v>0</v>
      </c>
      <c r="E381" s="27">
        <f>SUM(K305:K307)</f>
        <v>0</v>
      </c>
      <c r="F381" s="27">
        <f>SUM(L305:L307)</f>
        <v>0</v>
      </c>
      <c r="G381" s="27">
        <f t="shared" si="121"/>
        <v>0</v>
      </c>
      <c r="H381" s="27">
        <f t="shared" si="122"/>
        <v>0</v>
      </c>
    </row>
    <row r="382" spans="2:34" x14ac:dyDescent="0.15">
      <c r="B382" s="5" t="s">
        <v>657</v>
      </c>
      <c r="C382" s="4">
        <f t="shared" si="120"/>
        <v>0</v>
      </c>
      <c r="D382" s="27">
        <f>SUM(J308:J310)</f>
        <v>0</v>
      </c>
      <c r="E382" s="27">
        <f>SUM(K308:K310)</f>
        <v>0</v>
      </c>
      <c r="F382" s="27">
        <f>SUM(L308:L310)</f>
        <v>0</v>
      </c>
      <c r="G382" s="27">
        <f t="shared" si="121"/>
        <v>0</v>
      </c>
      <c r="H382" s="27">
        <f t="shared" si="122"/>
        <v>0</v>
      </c>
    </row>
    <row r="383" spans="2:34" x14ac:dyDescent="0.15">
      <c r="B383" s="5" t="s">
        <v>658</v>
      </c>
      <c r="C383" s="4">
        <f t="shared" si="120"/>
        <v>0</v>
      </c>
      <c r="D383" s="27">
        <f>SUM(J311:J313)</f>
        <v>0</v>
      </c>
      <c r="E383" s="27">
        <f>SUM(K311:K313)</f>
        <v>0</v>
      </c>
      <c r="F383" s="27">
        <f>SUM(L311:L313)</f>
        <v>0</v>
      </c>
      <c r="G383" s="27">
        <f t="shared" ref="G383:G402" si="123">E383+F383</f>
        <v>0</v>
      </c>
      <c r="H383" s="27">
        <f t="shared" si="122"/>
        <v>0</v>
      </c>
    </row>
    <row r="384" spans="2:34" x14ac:dyDescent="0.15">
      <c r="B384" s="5" t="s">
        <v>659</v>
      </c>
      <c r="C384" s="4">
        <f t="shared" si="120"/>
        <v>0</v>
      </c>
      <c r="D384" s="27">
        <f>SUM(J314:J316)</f>
        <v>0</v>
      </c>
      <c r="E384" s="27">
        <f>SUM(K314:K316)</f>
        <v>0</v>
      </c>
      <c r="F384" s="27">
        <f>SUM(L314:L316)</f>
        <v>0</v>
      </c>
      <c r="G384" s="27">
        <f t="shared" si="123"/>
        <v>0</v>
      </c>
      <c r="H384" s="27">
        <f t="shared" si="122"/>
        <v>0</v>
      </c>
    </row>
    <row r="385" spans="2:8" x14ac:dyDescent="0.15">
      <c r="B385" s="5" t="s">
        <v>660</v>
      </c>
      <c r="C385" s="4">
        <f t="shared" si="120"/>
        <v>0</v>
      </c>
      <c r="D385" s="27">
        <f>SUM(J317:J319)</f>
        <v>0</v>
      </c>
      <c r="E385" s="27">
        <f>SUM(K317:K319)</f>
        <v>0</v>
      </c>
      <c r="F385" s="27">
        <f>SUM(L317:L319)</f>
        <v>0</v>
      </c>
      <c r="G385" s="27">
        <f t="shared" si="123"/>
        <v>0</v>
      </c>
      <c r="H385" s="27">
        <f t="shared" si="122"/>
        <v>0</v>
      </c>
    </row>
    <row r="386" spans="2:8" x14ac:dyDescent="0.15">
      <c r="B386" s="5" t="s">
        <v>661</v>
      </c>
      <c r="C386" s="4">
        <f t="shared" si="120"/>
        <v>0</v>
      </c>
      <c r="D386" s="27">
        <f>SUM(J320:J322)</f>
        <v>0</v>
      </c>
      <c r="E386" s="27">
        <f>SUM(K320:K322)</f>
        <v>0</v>
      </c>
      <c r="F386" s="27">
        <f>SUM(L320:L322)</f>
        <v>0</v>
      </c>
      <c r="G386" s="27">
        <f t="shared" si="123"/>
        <v>0</v>
      </c>
      <c r="H386" s="27">
        <f t="shared" si="122"/>
        <v>0</v>
      </c>
    </row>
    <row r="387" spans="2:8" x14ac:dyDescent="0.15">
      <c r="B387" s="5" t="s">
        <v>662</v>
      </c>
      <c r="C387" s="4">
        <f t="shared" si="120"/>
        <v>0</v>
      </c>
      <c r="D387" s="27">
        <f>SUM(J323:J325)</f>
        <v>0</v>
      </c>
      <c r="E387" s="27">
        <f>SUM(K323:K325)</f>
        <v>0</v>
      </c>
      <c r="F387" s="27">
        <f>SUM(L323:L325)</f>
        <v>0</v>
      </c>
      <c r="G387" s="27">
        <f t="shared" si="123"/>
        <v>0</v>
      </c>
      <c r="H387" s="27">
        <f t="shared" si="122"/>
        <v>0</v>
      </c>
    </row>
    <row r="388" spans="2:8" x14ac:dyDescent="0.15">
      <c r="B388" s="5" t="s">
        <v>663</v>
      </c>
      <c r="C388" s="4">
        <f t="shared" si="120"/>
        <v>0</v>
      </c>
      <c r="D388" s="27">
        <f>SUM(J326:J328)</f>
        <v>0</v>
      </c>
      <c r="E388" s="27">
        <f>SUM(K326:K328)</f>
        <v>0</v>
      </c>
      <c r="F388" s="27">
        <f>SUM(L326:L328)</f>
        <v>0</v>
      </c>
      <c r="G388" s="27">
        <f t="shared" si="123"/>
        <v>0</v>
      </c>
      <c r="H388" s="27">
        <f t="shared" si="122"/>
        <v>0</v>
      </c>
    </row>
    <row r="389" spans="2:8" x14ac:dyDescent="0.15">
      <c r="B389" s="5" t="s">
        <v>664</v>
      </c>
      <c r="C389" s="4">
        <f t="shared" si="120"/>
        <v>0</v>
      </c>
      <c r="D389" s="27">
        <f>SUM(J329:J331)</f>
        <v>0</v>
      </c>
      <c r="E389" s="27">
        <f>SUM(K329:K331)</f>
        <v>0</v>
      </c>
      <c r="F389" s="27">
        <f>SUM(L329:L331)</f>
        <v>0</v>
      </c>
      <c r="G389" s="27">
        <f t="shared" si="123"/>
        <v>0</v>
      </c>
      <c r="H389" s="27">
        <f t="shared" si="122"/>
        <v>0</v>
      </c>
    </row>
    <row r="390" spans="2:8" x14ac:dyDescent="0.15">
      <c r="B390" s="5" t="s">
        <v>665</v>
      </c>
      <c r="C390" s="4">
        <f t="shared" si="120"/>
        <v>0</v>
      </c>
      <c r="D390" s="27">
        <f>SUM(J332:J334)</f>
        <v>0</v>
      </c>
      <c r="E390" s="27">
        <f>SUM(K332:K334)</f>
        <v>0</v>
      </c>
      <c r="F390" s="27">
        <f>SUM(L332:L334)</f>
        <v>0</v>
      </c>
      <c r="G390" s="27">
        <f t="shared" si="123"/>
        <v>0</v>
      </c>
      <c r="H390" s="27">
        <f t="shared" si="122"/>
        <v>0</v>
      </c>
    </row>
    <row r="391" spans="2:8" x14ac:dyDescent="0.15">
      <c r="B391" s="5" t="s">
        <v>666</v>
      </c>
      <c r="C391" s="4">
        <f t="shared" si="120"/>
        <v>0</v>
      </c>
      <c r="D391" s="27">
        <f>SUM(J335:J337)</f>
        <v>0</v>
      </c>
      <c r="E391" s="27">
        <f>SUM(K335:K337)</f>
        <v>0</v>
      </c>
      <c r="F391" s="27">
        <f>SUM(L335:L337)</f>
        <v>0</v>
      </c>
      <c r="G391" s="27">
        <f t="shared" si="123"/>
        <v>0</v>
      </c>
      <c r="H391" s="27">
        <f t="shared" si="122"/>
        <v>0</v>
      </c>
    </row>
    <row r="392" spans="2:8" x14ac:dyDescent="0.15">
      <c r="B392" s="5" t="s">
        <v>667</v>
      </c>
      <c r="C392" s="4">
        <f t="shared" si="120"/>
        <v>0</v>
      </c>
      <c r="D392" s="27">
        <f>SUM(J338:J340)</f>
        <v>0</v>
      </c>
      <c r="E392" s="27">
        <f>SUM(K338:K340)</f>
        <v>0</v>
      </c>
      <c r="F392" s="27">
        <f>SUM(L338:L340)</f>
        <v>0</v>
      </c>
      <c r="G392" s="27">
        <f t="shared" si="123"/>
        <v>0</v>
      </c>
      <c r="H392" s="27">
        <f t="shared" si="122"/>
        <v>0</v>
      </c>
    </row>
    <row r="393" spans="2:8" x14ac:dyDescent="0.15">
      <c r="B393" s="5" t="s">
        <v>668</v>
      </c>
      <c r="C393" s="4">
        <f t="shared" si="120"/>
        <v>0</v>
      </c>
      <c r="D393" s="27">
        <f>SUM(J341:J343)</f>
        <v>0</v>
      </c>
      <c r="E393" s="27">
        <f>SUM(K341:K343)</f>
        <v>0</v>
      </c>
      <c r="F393" s="27">
        <f>SUM(L341:L343)</f>
        <v>0</v>
      </c>
      <c r="G393" s="27">
        <f t="shared" si="123"/>
        <v>0</v>
      </c>
      <c r="H393" s="27">
        <f t="shared" si="122"/>
        <v>0</v>
      </c>
    </row>
    <row r="394" spans="2:8" x14ac:dyDescent="0.15">
      <c r="B394" s="5" t="s">
        <v>669</v>
      </c>
      <c r="C394" s="4">
        <f t="shared" si="120"/>
        <v>0</v>
      </c>
      <c r="D394" s="27">
        <f>SUM(J344:J346)</f>
        <v>0</v>
      </c>
      <c r="E394" s="27">
        <f>SUM(K344:K346)</f>
        <v>0</v>
      </c>
      <c r="F394" s="27">
        <f>SUM(L344:L346)</f>
        <v>0</v>
      </c>
      <c r="G394" s="27">
        <f t="shared" si="123"/>
        <v>0</v>
      </c>
      <c r="H394" s="27">
        <f t="shared" si="122"/>
        <v>0</v>
      </c>
    </row>
    <row r="395" spans="2:8" x14ac:dyDescent="0.15">
      <c r="B395" s="5" t="s">
        <v>670</v>
      </c>
      <c r="C395" s="4">
        <f t="shared" si="120"/>
        <v>0</v>
      </c>
      <c r="D395" s="27">
        <f>SUM(J347:J349)</f>
        <v>0</v>
      </c>
      <c r="E395" s="27">
        <f>SUM(K347:K349)</f>
        <v>0</v>
      </c>
      <c r="F395" s="27">
        <f>SUM(L347:L349)</f>
        <v>0</v>
      </c>
      <c r="G395" s="27">
        <f t="shared" si="123"/>
        <v>0</v>
      </c>
      <c r="H395" s="27">
        <f t="shared" si="122"/>
        <v>0</v>
      </c>
    </row>
    <row r="396" spans="2:8" x14ac:dyDescent="0.15">
      <c r="B396" s="5" t="s">
        <v>671</v>
      </c>
      <c r="C396" s="4">
        <f t="shared" si="120"/>
        <v>0</v>
      </c>
      <c r="D396" s="27">
        <f>SUM(J350:J352)</f>
        <v>0</v>
      </c>
      <c r="E396" s="27">
        <f>SUM(K350:K352)</f>
        <v>0</v>
      </c>
      <c r="F396" s="27">
        <f>SUM(L350:L352)</f>
        <v>0</v>
      </c>
      <c r="G396" s="27">
        <f t="shared" si="123"/>
        <v>0</v>
      </c>
      <c r="H396" s="27">
        <f t="shared" si="122"/>
        <v>0</v>
      </c>
    </row>
    <row r="397" spans="2:8" x14ac:dyDescent="0.15">
      <c r="B397" s="5" t="s">
        <v>672</v>
      </c>
      <c r="C397" s="4">
        <f t="shared" si="120"/>
        <v>0</v>
      </c>
      <c r="D397" s="27">
        <f>SUM(J353:J355)</f>
        <v>0</v>
      </c>
      <c r="E397" s="27">
        <f>SUM(K353:K355)</f>
        <v>0</v>
      </c>
      <c r="F397" s="27">
        <f>SUM(L353:L355)</f>
        <v>0</v>
      </c>
      <c r="G397" s="27">
        <f t="shared" si="123"/>
        <v>0</v>
      </c>
      <c r="H397" s="27">
        <f t="shared" si="122"/>
        <v>0</v>
      </c>
    </row>
    <row r="398" spans="2:8" x14ac:dyDescent="0.15">
      <c r="B398" s="5" t="s">
        <v>673</v>
      </c>
      <c r="C398" s="4">
        <f t="shared" si="120"/>
        <v>0</v>
      </c>
      <c r="D398" s="27">
        <f>SUM(J356:J358)</f>
        <v>0</v>
      </c>
      <c r="E398" s="27">
        <f>SUM(K356:K358)</f>
        <v>0</v>
      </c>
      <c r="F398" s="27">
        <f>SUM(L356:L358)</f>
        <v>0</v>
      </c>
      <c r="G398" s="27">
        <f t="shared" si="123"/>
        <v>0</v>
      </c>
      <c r="H398" s="27">
        <f t="shared" si="122"/>
        <v>0</v>
      </c>
    </row>
    <row r="399" spans="2:8" x14ac:dyDescent="0.15">
      <c r="B399" s="5" t="s">
        <v>674</v>
      </c>
      <c r="C399" s="4">
        <f t="shared" si="120"/>
        <v>0</v>
      </c>
      <c r="D399" s="27">
        <f>SUM(J359:J361)</f>
        <v>0</v>
      </c>
      <c r="E399" s="27">
        <f>SUM(K359:K361)</f>
        <v>0</v>
      </c>
      <c r="F399" s="27">
        <f>SUM(L359:L361)</f>
        <v>0</v>
      </c>
      <c r="G399" s="27">
        <f t="shared" si="123"/>
        <v>0</v>
      </c>
      <c r="H399" s="27">
        <f t="shared" si="122"/>
        <v>0</v>
      </c>
    </row>
    <row r="400" spans="2:8" x14ac:dyDescent="0.15">
      <c r="B400" s="5" t="s">
        <v>675</v>
      </c>
      <c r="C400" s="4">
        <f t="shared" si="120"/>
        <v>0</v>
      </c>
      <c r="D400" s="27">
        <f>SUM(J362:J364)</f>
        <v>0</v>
      </c>
      <c r="E400" s="27">
        <f>SUM(K362:K364)</f>
        <v>0</v>
      </c>
      <c r="F400" s="27">
        <f>SUM(L362:L364)</f>
        <v>0</v>
      </c>
      <c r="G400" s="27">
        <f t="shared" si="123"/>
        <v>0</v>
      </c>
      <c r="H400" s="27">
        <f t="shared" si="122"/>
        <v>0</v>
      </c>
    </row>
    <row r="401" spans="2:8" x14ac:dyDescent="0.15">
      <c r="B401" s="5" t="s">
        <v>676</v>
      </c>
      <c r="C401" s="4">
        <f t="shared" si="120"/>
        <v>0</v>
      </c>
      <c r="D401" s="27">
        <f>SUM(J365:J367)</f>
        <v>0</v>
      </c>
      <c r="E401" s="27">
        <f>SUM(K365:K367)</f>
        <v>0</v>
      </c>
      <c r="F401" s="27">
        <f>SUM(L365:L367)</f>
        <v>0</v>
      </c>
      <c r="G401" s="27">
        <f t="shared" si="123"/>
        <v>0</v>
      </c>
      <c r="H401" s="27">
        <f t="shared" si="122"/>
        <v>0</v>
      </c>
    </row>
    <row r="402" spans="2:8" x14ac:dyDescent="0.15">
      <c r="B402" s="5" t="s">
        <v>677</v>
      </c>
      <c r="C402" s="4">
        <f t="shared" si="120"/>
        <v>0</v>
      </c>
      <c r="D402" s="27">
        <f>SUM(J368:J370)</f>
        <v>0</v>
      </c>
      <c r="E402" s="27">
        <f>SUM(K368:K370)</f>
        <v>0</v>
      </c>
      <c r="F402" s="27">
        <f>SUM(L368:L370)</f>
        <v>0</v>
      </c>
      <c r="G402" s="27">
        <f t="shared" si="123"/>
        <v>0</v>
      </c>
      <c r="H402" s="27">
        <f t="shared" si="122"/>
        <v>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5" x14ac:dyDescent="0.15"/>
  <cols>
    <col min="2" max="2" width="4.375" customWidth="1"/>
    <col min="4" max="4" width="4.375" customWidth="1"/>
    <col min="6" max="6" width="4.375" customWidth="1"/>
  </cols>
  <sheetData>
    <row r="1" spans="1:7" s="2" customFormat="1" x14ac:dyDescent="0.15">
      <c r="A1" s="2" t="s">
        <v>678</v>
      </c>
      <c r="C1" s="2" t="s">
        <v>679</v>
      </c>
      <c r="E1" s="2" t="s">
        <v>110</v>
      </c>
      <c r="G1" s="2" t="s">
        <v>680</v>
      </c>
    </row>
    <row r="2" spans="1:7" x14ac:dyDescent="0.15">
      <c r="A2" t="s">
        <v>681</v>
      </c>
      <c r="C2">
        <v>1</v>
      </c>
      <c r="G2" t="s">
        <v>682</v>
      </c>
    </row>
    <row r="3" spans="1:7" x14ac:dyDescent="0.15">
      <c r="A3" t="s">
        <v>683</v>
      </c>
      <c r="C3">
        <v>2</v>
      </c>
      <c r="E3" t="s">
        <v>684</v>
      </c>
      <c r="G3" t="s">
        <v>122</v>
      </c>
    </row>
    <row r="4" spans="1:7" x14ac:dyDescent="0.15">
      <c r="A4" t="s">
        <v>685</v>
      </c>
      <c r="C4">
        <v>3</v>
      </c>
      <c r="E4" t="s">
        <v>686</v>
      </c>
    </row>
    <row r="5" spans="1:7" x14ac:dyDescent="0.15">
      <c r="A5" t="s">
        <v>687</v>
      </c>
      <c r="C5">
        <v>4</v>
      </c>
      <c r="E5" t="s">
        <v>688</v>
      </c>
    </row>
    <row r="6" spans="1:7" x14ac:dyDescent="0.15">
      <c r="A6" t="s">
        <v>689</v>
      </c>
      <c r="C6">
        <v>5</v>
      </c>
      <c r="E6" t="s">
        <v>690</v>
      </c>
    </row>
    <row r="7" spans="1:7" x14ac:dyDescent="0.15">
      <c r="A7" t="s">
        <v>691</v>
      </c>
      <c r="C7">
        <v>6</v>
      </c>
      <c r="E7" t="s">
        <v>692</v>
      </c>
    </row>
    <row r="8" spans="1:7" x14ac:dyDescent="0.15">
      <c r="A8" t="s">
        <v>693</v>
      </c>
      <c r="C8">
        <v>7</v>
      </c>
      <c r="E8" t="s">
        <v>694</v>
      </c>
    </row>
    <row r="9" spans="1:7" x14ac:dyDescent="0.15">
      <c r="A9" t="s">
        <v>695</v>
      </c>
      <c r="C9">
        <v>8</v>
      </c>
      <c r="E9" t="s">
        <v>696</v>
      </c>
    </row>
    <row r="10" spans="1:7" x14ac:dyDescent="0.15">
      <c r="A10" t="s">
        <v>697</v>
      </c>
      <c r="C10">
        <v>9</v>
      </c>
    </row>
    <row r="11" spans="1:7" x14ac:dyDescent="0.15">
      <c r="A11" t="s">
        <v>698</v>
      </c>
      <c r="C11">
        <v>10</v>
      </c>
    </row>
    <row r="12" spans="1:7" x14ac:dyDescent="0.15">
      <c r="A12" t="s">
        <v>699</v>
      </c>
      <c r="C12">
        <v>11</v>
      </c>
    </row>
    <row r="13" spans="1:7" x14ac:dyDescent="0.15">
      <c r="A13" t="s">
        <v>700</v>
      </c>
      <c r="C13">
        <v>12</v>
      </c>
    </row>
    <row r="14" spans="1:7" x14ac:dyDescent="0.15">
      <c r="A14" t="s">
        <v>701</v>
      </c>
      <c r="C14">
        <v>13</v>
      </c>
    </row>
    <row r="15" spans="1:7" x14ac:dyDescent="0.15">
      <c r="A15" t="s">
        <v>702</v>
      </c>
      <c r="C15">
        <v>14</v>
      </c>
    </row>
    <row r="16" spans="1:7" x14ac:dyDescent="0.15">
      <c r="A16" t="s">
        <v>703</v>
      </c>
      <c r="C16">
        <v>15</v>
      </c>
    </row>
    <row r="17" spans="1:3" x14ac:dyDescent="0.15">
      <c r="A17" t="s">
        <v>704</v>
      </c>
      <c r="C17">
        <v>16</v>
      </c>
    </row>
    <row r="18" spans="1:3" x14ac:dyDescent="0.15">
      <c r="A18" t="s">
        <v>705</v>
      </c>
      <c r="C18">
        <v>17</v>
      </c>
    </row>
    <row r="19" spans="1:3" x14ac:dyDescent="0.15">
      <c r="A19" t="s">
        <v>706</v>
      </c>
      <c r="C19">
        <v>18</v>
      </c>
    </row>
    <row r="20" spans="1:3" x14ac:dyDescent="0.15">
      <c r="A20" t="s">
        <v>707</v>
      </c>
      <c r="C20">
        <v>19</v>
      </c>
    </row>
    <row r="21" spans="1:3" x14ac:dyDescent="0.15">
      <c r="A21" t="s">
        <v>708</v>
      </c>
      <c r="C21">
        <v>20</v>
      </c>
    </row>
    <row r="22" spans="1:3" x14ac:dyDescent="0.15">
      <c r="A22" t="s">
        <v>709</v>
      </c>
      <c r="C22">
        <v>21</v>
      </c>
    </row>
    <row r="23" spans="1:3" x14ac:dyDescent="0.15">
      <c r="A23" t="s">
        <v>710</v>
      </c>
      <c r="C23">
        <v>22</v>
      </c>
    </row>
    <row r="24" spans="1:3" x14ac:dyDescent="0.15">
      <c r="A24" t="s">
        <v>711</v>
      </c>
      <c r="C24">
        <v>23</v>
      </c>
    </row>
    <row r="25" spans="1:3" x14ac:dyDescent="0.15">
      <c r="A25" t="s">
        <v>712</v>
      </c>
      <c r="C25">
        <v>24</v>
      </c>
    </row>
    <row r="26" spans="1:3" x14ac:dyDescent="0.15">
      <c r="A26" t="s">
        <v>713</v>
      </c>
      <c r="C26">
        <v>25</v>
      </c>
    </row>
    <row r="27" spans="1:3" x14ac:dyDescent="0.15">
      <c r="A27" t="s">
        <v>714</v>
      </c>
      <c r="C27">
        <v>26</v>
      </c>
    </row>
    <row r="28" spans="1:3" x14ac:dyDescent="0.15">
      <c r="A28" t="s">
        <v>715</v>
      </c>
      <c r="C28">
        <v>27</v>
      </c>
    </row>
    <row r="29" spans="1:3" x14ac:dyDescent="0.15">
      <c r="A29" t="s">
        <v>716</v>
      </c>
      <c r="C29">
        <v>28</v>
      </c>
    </row>
    <row r="30" spans="1:3" x14ac:dyDescent="0.15">
      <c r="A30" t="s">
        <v>717</v>
      </c>
      <c r="C30">
        <v>29</v>
      </c>
    </row>
    <row r="31" spans="1:3" x14ac:dyDescent="0.15">
      <c r="A31" t="s">
        <v>718</v>
      </c>
      <c r="C31">
        <v>30</v>
      </c>
    </row>
    <row r="32" spans="1:3" x14ac:dyDescent="0.15">
      <c r="A32" t="s">
        <v>719</v>
      </c>
    </row>
    <row r="33" spans="1:1" x14ac:dyDescent="0.15">
      <c r="A33" t="s">
        <v>720</v>
      </c>
    </row>
    <row r="34" spans="1:1" x14ac:dyDescent="0.15">
      <c r="A34" t="s">
        <v>721</v>
      </c>
    </row>
    <row r="35" spans="1:1" x14ac:dyDescent="0.15">
      <c r="A35" t="s">
        <v>722</v>
      </c>
    </row>
    <row r="36" spans="1:1" x14ac:dyDescent="0.15">
      <c r="A36" t="s">
        <v>723</v>
      </c>
    </row>
    <row r="37" spans="1:1" x14ac:dyDescent="0.15">
      <c r="A37" t="s">
        <v>724</v>
      </c>
    </row>
    <row r="38" spans="1:1" x14ac:dyDescent="0.15">
      <c r="A38" t="s">
        <v>725</v>
      </c>
    </row>
    <row r="39" spans="1:1" x14ac:dyDescent="0.15">
      <c r="A39" t="s">
        <v>726</v>
      </c>
    </row>
    <row r="40" spans="1:1" x14ac:dyDescent="0.15">
      <c r="A40" t="s">
        <v>727</v>
      </c>
    </row>
    <row r="41" spans="1:1" x14ac:dyDescent="0.15">
      <c r="A41" t="s">
        <v>728</v>
      </c>
    </row>
    <row r="42" spans="1:1" x14ac:dyDescent="0.15">
      <c r="A42" t="s">
        <v>729</v>
      </c>
    </row>
    <row r="43" spans="1:1" x14ac:dyDescent="0.15">
      <c r="A43" t="s">
        <v>730</v>
      </c>
    </row>
    <row r="44" spans="1:1" x14ac:dyDescent="0.15">
      <c r="A44" t="s">
        <v>731</v>
      </c>
    </row>
    <row r="45" spans="1:1" x14ac:dyDescent="0.15">
      <c r="A45" t="s">
        <v>732</v>
      </c>
    </row>
    <row r="46" spans="1:1" x14ac:dyDescent="0.15">
      <c r="A46" t="s">
        <v>733</v>
      </c>
    </row>
    <row r="47" spans="1:1" x14ac:dyDescent="0.15">
      <c r="A47" t="s">
        <v>734</v>
      </c>
    </row>
    <row r="48" spans="1:1" x14ac:dyDescent="0.15">
      <c r="A48" t="s">
        <v>735</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51"/>
  <sheetViews>
    <sheetView zoomScale="115" zoomScaleNormal="115" workbookViewId="0">
      <pane ySplit="1" topLeftCell="A229" activePane="bottomLeft" state="frozen"/>
      <selection activeCell="D12" sqref="D12"/>
      <selection pane="bottomLeft" activeCell="B242" sqref="B242"/>
    </sheetView>
  </sheetViews>
  <sheetFormatPr defaultColWidth="9" defaultRowHeight="13.5" x14ac:dyDescent="0.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x14ac:dyDescent="0.15">
      <c r="A1" s="51" t="s">
        <v>197</v>
      </c>
      <c r="B1" s="51" t="s">
        <v>37</v>
      </c>
      <c r="C1" s="52" t="s">
        <v>198</v>
      </c>
      <c r="D1" s="52" t="s">
        <v>199</v>
      </c>
      <c r="E1" s="52" t="s">
        <v>200</v>
      </c>
      <c r="F1" s="52" t="s">
        <v>201</v>
      </c>
      <c r="G1" s="51" t="s">
        <v>38</v>
      </c>
      <c r="H1" s="51" t="s">
        <v>202</v>
      </c>
      <c r="I1" s="51" t="s">
        <v>203</v>
      </c>
      <c r="J1" s="51" t="s">
        <v>204</v>
      </c>
      <c r="K1" s="51" t="s">
        <v>205</v>
      </c>
    </row>
    <row r="2" spans="1:13" x14ac:dyDescent="0.15">
      <c r="A2" s="219" t="s">
        <v>736</v>
      </c>
      <c r="B2" s="51" t="s">
        <v>737</v>
      </c>
      <c r="C2" s="53"/>
      <c r="D2" s="53" t="s">
        <v>738</v>
      </c>
      <c r="E2" s="53"/>
      <c r="F2" s="53"/>
      <c r="G2" s="219" t="s">
        <v>739</v>
      </c>
      <c r="J2" s="219"/>
      <c r="M2" s="51" t="s">
        <v>740</v>
      </c>
    </row>
    <row r="3" spans="1:13" x14ac:dyDescent="0.15">
      <c r="A3" s="51" t="s">
        <v>741</v>
      </c>
      <c r="B3" s="51" t="s">
        <v>737</v>
      </c>
      <c r="C3" s="53"/>
      <c r="D3" s="53" t="s">
        <v>738</v>
      </c>
      <c r="E3" s="53"/>
      <c r="F3" s="53"/>
      <c r="G3" s="219" t="s">
        <v>742</v>
      </c>
    </row>
    <row r="4" spans="1:13" x14ac:dyDescent="0.15">
      <c r="A4" s="51" t="s">
        <v>743</v>
      </c>
      <c r="B4" s="51" t="s">
        <v>737</v>
      </c>
      <c r="C4" s="53"/>
      <c r="D4" s="53" t="s">
        <v>738</v>
      </c>
      <c r="E4" s="53"/>
      <c r="F4" s="53"/>
      <c r="G4" s="219" t="s">
        <v>744</v>
      </c>
    </row>
    <row r="5" spans="1:13" x14ac:dyDescent="0.15">
      <c r="A5" s="51" t="s">
        <v>745</v>
      </c>
      <c r="B5" s="51" t="s">
        <v>737</v>
      </c>
      <c r="C5" s="53"/>
      <c r="D5" s="53" t="s">
        <v>738</v>
      </c>
      <c r="E5" s="53"/>
      <c r="F5" s="53"/>
      <c r="G5" s="219" t="s">
        <v>746</v>
      </c>
    </row>
    <row r="6" spans="1:13" x14ac:dyDescent="0.15">
      <c r="A6" s="51" t="s">
        <v>747</v>
      </c>
      <c r="B6" s="51" t="s">
        <v>737</v>
      </c>
      <c r="C6" s="53"/>
      <c r="D6" s="53" t="s">
        <v>738</v>
      </c>
      <c r="E6" s="53"/>
      <c r="F6" s="53"/>
      <c r="G6" s="219" t="s">
        <v>748</v>
      </c>
    </row>
    <row r="7" spans="1:13" x14ac:dyDescent="0.15">
      <c r="A7" s="51" t="s">
        <v>749</v>
      </c>
      <c r="B7" s="51" t="s">
        <v>737</v>
      </c>
      <c r="C7" s="53"/>
      <c r="D7" s="53" t="s">
        <v>738</v>
      </c>
      <c r="E7" s="53"/>
      <c r="F7" s="53"/>
      <c r="G7" s="219" t="s">
        <v>750</v>
      </c>
    </row>
    <row r="8" spans="1:13" x14ac:dyDescent="0.15">
      <c r="A8" s="51" t="s">
        <v>751</v>
      </c>
      <c r="B8" s="51" t="s">
        <v>737</v>
      </c>
      <c r="C8" s="53"/>
      <c r="D8" s="53"/>
      <c r="E8" s="53"/>
      <c r="F8" s="53"/>
      <c r="G8" s="219" t="s">
        <v>752</v>
      </c>
    </row>
    <row r="9" spans="1:13" x14ac:dyDescent="0.15">
      <c r="A9" s="51" t="s">
        <v>753</v>
      </c>
      <c r="B9" s="51" t="s">
        <v>737</v>
      </c>
      <c r="C9" s="53"/>
      <c r="D9" s="53"/>
      <c r="E9" s="53"/>
      <c r="F9" s="53"/>
      <c r="G9" s="219" t="s">
        <v>754</v>
      </c>
    </row>
    <row r="10" spans="1:13" x14ac:dyDescent="0.15">
      <c r="A10" s="51" t="s">
        <v>755</v>
      </c>
      <c r="B10" s="51" t="s">
        <v>737</v>
      </c>
      <c r="C10" s="53"/>
      <c r="D10" s="53"/>
      <c r="E10" s="53"/>
      <c r="F10" s="53"/>
      <c r="G10" s="219" t="s">
        <v>756</v>
      </c>
    </row>
    <row r="11" spans="1:13" x14ac:dyDescent="0.15">
      <c r="A11" s="51" t="s">
        <v>757</v>
      </c>
      <c r="B11" s="51" t="s">
        <v>737</v>
      </c>
      <c r="C11" s="53"/>
      <c r="D11" s="53"/>
      <c r="E11" s="53"/>
      <c r="F11" s="53"/>
      <c r="G11" s="219" t="s">
        <v>758</v>
      </c>
    </row>
    <row r="12" spans="1:13" x14ac:dyDescent="0.15">
      <c r="A12" s="51" t="s">
        <v>759</v>
      </c>
      <c r="B12" s="51" t="s">
        <v>737</v>
      </c>
      <c r="C12" s="53"/>
      <c r="D12" s="53"/>
      <c r="E12" s="53"/>
      <c r="F12" s="53"/>
      <c r="G12" s="219" t="s">
        <v>760</v>
      </c>
    </row>
    <row r="13" spans="1:13" x14ac:dyDescent="0.15">
      <c r="A13" s="51" t="s">
        <v>761</v>
      </c>
      <c r="B13" s="51" t="s">
        <v>737</v>
      </c>
      <c r="C13" s="53"/>
      <c r="D13" s="53"/>
      <c r="E13" s="53"/>
      <c r="F13" s="53"/>
      <c r="G13" s="219" t="s">
        <v>762</v>
      </c>
    </row>
    <row r="14" spans="1:13" x14ac:dyDescent="0.15">
      <c r="A14" s="51" t="s">
        <v>763</v>
      </c>
      <c r="B14" s="51" t="s">
        <v>269</v>
      </c>
      <c r="C14" s="53"/>
      <c r="D14" s="53" t="s">
        <v>764</v>
      </c>
      <c r="E14" s="53"/>
      <c r="F14" s="53"/>
      <c r="G14" s="51" t="s">
        <v>765</v>
      </c>
      <c r="M14" s="51" t="s">
        <v>766</v>
      </c>
    </row>
    <row r="15" spans="1:13" x14ac:dyDescent="0.15">
      <c r="A15" s="51" t="s">
        <v>767</v>
      </c>
      <c r="B15" s="51" t="s">
        <v>269</v>
      </c>
      <c r="C15" s="53"/>
      <c r="D15" s="53" t="s">
        <v>764</v>
      </c>
      <c r="E15" s="228"/>
      <c r="F15" s="53"/>
      <c r="G15" s="51" t="s">
        <v>768</v>
      </c>
      <c r="H15" s="219"/>
      <c r="I15" s="219"/>
      <c r="J15" s="219"/>
      <c r="M15" s="51" t="s">
        <v>769</v>
      </c>
    </row>
    <row r="16" spans="1:13" x14ac:dyDescent="0.15">
      <c r="A16" s="51" t="s">
        <v>770</v>
      </c>
      <c r="B16" s="51" t="s">
        <v>269</v>
      </c>
      <c r="C16" s="53"/>
      <c r="D16" s="53" t="s">
        <v>764</v>
      </c>
      <c r="E16" s="53"/>
      <c r="F16" s="53"/>
      <c r="G16" s="51" t="s">
        <v>771</v>
      </c>
      <c r="M16" s="51" t="s">
        <v>738</v>
      </c>
    </row>
    <row r="17" spans="1:13" x14ac:dyDescent="0.15">
      <c r="A17" s="51" t="s">
        <v>772</v>
      </c>
      <c r="B17" s="51" t="s">
        <v>269</v>
      </c>
      <c r="C17" s="53"/>
      <c r="D17" s="53" t="s">
        <v>764</v>
      </c>
      <c r="E17" s="53"/>
      <c r="F17" s="53"/>
      <c r="G17" s="51" t="s">
        <v>773</v>
      </c>
      <c r="M17" s="51" t="s">
        <v>774</v>
      </c>
    </row>
    <row r="18" spans="1:13" x14ac:dyDescent="0.15">
      <c r="A18" s="51" t="s">
        <v>775</v>
      </c>
      <c r="B18" s="219" t="s">
        <v>776</v>
      </c>
      <c r="C18" s="53"/>
      <c r="D18" s="53"/>
      <c r="E18" s="53"/>
      <c r="F18" s="53"/>
      <c r="G18" s="219" t="s">
        <v>777</v>
      </c>
    </row>
    <row r="19" spans="1:13" x14ac:dyDescent="0.15">
      <c r="A19" s="51" t="s">
        <v>778</v>
      </c>
      <c r="B19" s="219" t="s">
        <v>776</v>
      </c>
      <c r="C19" s="53"/>
      <c r="D19" s="53"/>
      <c r="E19" s="53"/>
      <c r="F19" s="53"/>
      <c r="G19" s="219" t="s">
        <v>779</v>
      </c>
    </row>
    <row r="20" spans="1:13" x14ac:dyDescent="0.15">
      <c r="A20" s="51" t="s">
        <v>780</v>
      </c>
      <c r="B20" s="219" t="s">
        <v>776</v>
      </c>
      <c r="C20" s="53"/>
      <c r="D20" s="53"/>
      <c r="E20" s="53"/>
      <c r="F20" s="53"/>
      <c r="G20" s="219" t="s">
        <v>781</v>
      </c>
    </row>
    <row r="21" spans="1:13" x14ac:dyDescent="0.15">
      <c r="A21" s="219" t="s">
        <v>782</v>
      </c>
      <c r="B21" s="219" t="s">
        <v>776</v>
      </c>
      <c r="C21" s="53"/>
      <c r="D21" s="53"/>
      <c r="E21" s="53"/>
      <c r="F21" s="53"/>
      <c r="G21" s="219" t="s">
        <v>783</v>
      </c>
    </row>
    <row r="22" spans="1:13" x14ac:dyDescent="0.15">
      <c r="A22" s="219" t="s">
        <v>784</v>
      </c>
      <c r="B22" s="219" t="s">
        <v>776</v>
      </c>
      <c r="C22" s="53"/>
      <c r="D22" s="53"/>
      <c r="E22" s="53"/>
      <c r="F22" s="53"/>
      <c r="G22" s="219" t="s">
        <v>785</v>
      </c>
    </row>
    <row r="23" spans="1:13" x14ac:dyDescent="0.15">
      <c r="A23" s="219" t="s">
        <v>786</v>
      </c>
      <c r="B23" s="219" t="s">
        <v>776</v>
      </c>
      <c r="C23" s="53"/>
      <c r="D23" s="53"/>
      <c r="E23" s="53"/>
      <c r="F23" s="53"/>
      <c r="G23" s="219" t="s">
        <v>787</v>
      </c>
    </row>
    <row r="24" spans="1:13" x14ac:dyDescent="0.15">
      <c r="A24" s="51" t="s">
        <v>788</v>
      </c>
      <c r="B24" s="51" t="s">
        <v>789</v>
      </c>
      <c r="C24" s="53"/>
      <c r="D24" s="53" t="s">
        <v>738</v>
      </c>
      <c r="E24" s="53"/>
      <c r="F24" s="53"/>
      <c r="G24" s="51" t="s">
        <v>790</v>
      </c>
      <c r="M24" s="51" t="s">
        <v>791</v>
      </c>
    </row>
    <row r="25" spans="1:13" x14ac:dyDescent="0.15">
      <c r="A25" s="51" t="s">
        <v>792</v>
      </c>
      <c r="B25" s="51" t="s">
        <v>789</v>
      </c>
      <c r="C25" s="53"/>
      <c r="D25" s="53" t="s">
        <v>738</v>
      </c>
      <c r="E25" s="53"/>
      <c r="F25" s="53"/>
      <c r="G25" s="51" t="s">
        <v>790</v>
      </c>
      <c r="M25" s="51" t="s">
        <v>791</v>
      </c>
    </row>
    <row r="26" spans="1:13" x14ac:dyDescent="0.15">
      <c r="A26" s="51" t="s">
        <v>793</v>
      </c>
      <c r="B26" s="51" t="s">
        <v>490</v>
      </c>
      <c r="C26" s="53"/>
      <c r="D26" s="53"/>
      <c r="E26" s="53"/>
      <c r="F26" s="53"/>
      <c r="G26" s="51" t="s">
        <v>794</v>
      </c>
      <c r="M26" s="51" t="s">
        <v>795</v>
      </c>
    </row>
    <row r="27" spans="1:13" x14ac:dyDescent="0.15">
      <c r="A27" s="51" t="s">
        <v>796</v>
      </c>
      <c r="B27" s="51" t="s">
        <v>207</v>
      </c>
      <c r="C27" s="53"/>
      <c r="D27" s="53" t="s">
        <v>738</v>
      </c>
      <c r="E27" s="53"/>
      <c r="F27" s="53"/>
      <c r="G27" s="51" t="s">
        <v>797</v>
      </c>
      <c r="M27" s="51" t="s">
        <v>791</v>
      </c>
    </row>
    <row r="28" spans="1:13" x14ac:dyDescent="0.15">
      <c r="A28" s="51" t="s">
        <v>798</v>
      </c>
      <c r="B28" s="51" t="s">
        <v>429</v>
      </c>
      <c r="C28" s="53"/>
      <c r="D28" s="53" t="s">
        <v>764</v>
      </c>
      <c r="E28" s="53"/>
      <c r="F28" s="53"/>
      <c r="G28" s="51" t="s">
        <v>797</v>
      </c>
      <c r="M28" s="51" t="s">
        <v>791</v>
      </c>
    </row>
    <row r="29" spans="1:13" x14ac:dyDescent="0.15">
      <c r="A29" s="51" t="s">
        <v>799</v>
      </c>
      <c r="B29" s="51" t="s">
        <v>371</v>
      </c>
      <c r="C29" s="53" t="s">
        <v>800</v>
      </c>
      <c r="D29" s="53" t="s">
        <v>801</v>
      </c>
      <c r="E29" s="53"/>
      <c r="F29" s="53"/>
      <c r="G29" s="51" t="s">
        <v>802</v>
      </c>
      <c r="L29" s="51" t="s">
        <v>803</v>
      </c>
    </row>
    <row r="30" spans="1:13" x14ac:dyDescent="0.15">
      <c r="A30" s="51" t="s">
        <v>804</v>
      </c>
      <c r="B30" s="51" t="s">
        <v>429</v>
      </c>
      <c r="C30" s="53"/>
      <c r="D30" s="53" t="s">
        <v>764</v>
      </c>
      <c r="E30" s="53"/>
      <c r="F30" s="53"/>
      <c r="G30" s="51" t="s">
        <v>805</v>
      </c>
      <c r="H30" s="219"/>
      <c r="L30" s="51" t="s">
        <v>791</v>
      </c>
    </row>
    <row r="31" spans="1:13" x14ac:dyDescent="0.15">
      <c r="A31" s="51" t="s">
        <v>806</v>
      </c>
      <c r="B31" s="51" t="s">
        <v>737</v>
      </c>
      <c r="C31" s="53"/>
      <c r="D31" s="53" t="s">
        <v>738</v>
      </c>
      <c r="E31" s="53"/>
      <c r="F31" s="53"/>
      <c r="G31" s="51" t="s">
        <v>807</v>
      </c>
      <c r="H31" s="219"/>
      <c r="L31" s="51" t="s">
        <v>740</v>
      </c>
    </row>
    <row r="32" spans="1:13" x14ac:dyDescent="0.15">
      <c r="A32" s="51" t="s">
        <v>808</v>
      </c>
      <c r="B32" s="51" t="s">
        <v>737</v>
      </c>
      <c r="C32" s="53"/>
      <c r="D32" s="53" t="s">
        <v>738</v>
      </c>
      <c r="E32" s="53"/>
      <c r="F32" s="53"/>
      <c r="G32" s="51" t="s">
        <v>809</v>
      </c>
    </row>
    <row r="33" spans="1:13" x14ac:dyDescent="0.15">
      <c r="A33" s="51" t="s">
        <v>810</v>
      </c>
      <c r="B33" s="51" t="s">
        <v>737</v>
      </c>
      <c r="C33" s="53"/>
      <c r="D33" s="53" t="s">
        <v>738</v>
      </c>
      <c r="E33" s="53"/>
      <c r="F33" s="53"/>
      <c r="G33" s="219" t="s">
        <v>811</v>
      </c>
      <c r="L33" s="51" t="s">
        <v>740</v>
      </c>
    </row>
    <row r="34" spans="1:13" x14ac:dyDescent="0.15">
      <c r="A34" s="51" t="s">
        <v>812</v>
      </c>
      <c r="B34" s="51" t="s">
        <v>737</v>
      </c>
      <c r="C34" s="53"/>
      <c r="D34" s="53" t="s">
        <v>738</v>
      </c>
      <c r="E34" s="53"/>
      <c r="F34" s="53"/>
      <c r="G34" s="219" t="s">
        <v>813</v>
      </c>
    </row>
    <row r="35" spans="1:13" x14ac:dyDescent="0.15">
      <c r="A35" s="51" t="s">
        <v>814</v>
      </c>
      <c r="B35" s="51" t="s">
        <v>737</v>
      </c>
      <c r="C35" s="53"/>
      <c r="D35" s="53" t="s">
        <v>738</v>
      </c>
      <c r="E35" s="53"/>
      <c r="F35" s="53"/>
      <c r="G35" s="219" t="s">
        <v>815</v>
      </c>
    </row>
    <row r="36" spans="1:13" x14ac:dyDescent="0.15">
      <c r="A36" s="51" t="s">
        <v>816</v>
      </c>
      <c r="B36" s="51" t="s">
        <v>737</v>
      </c>
      <c r="C36" s="53"/>
      <c r="D36" s="53" t="s">
        <v>738</v>
      </c>
      <c r="E36" s="53"/>
      <c r="F36" s="53"/>
      <c r="G36" s="219" t="s">
        <v>817</v>
      </c>
    </row>
    <row r="37" spans="1:13" x14ac:dyDescent="0.15">
      <c r="A37" s="51" t="s">
        <v>818</v>
      </c>
      <c r="B37" s="51" t="s">
        <v>429</v>
      </c>
      <c r="C37" s="53" t="s">
        <v>819</v>
      </c>
      <c r="D37" s="228" t="s">
        <v>801</v>
      </c>
      <c r="E37" s="53"/>
      <c r="F37" s="53"/>
      <c r="G37" s="51" t="s">
        <v>820</v>
      </c>
      <c r="H37" s="219"/>
      <c r="I37" s="219"/>
      <c r="J37" s="219"/>
      <c r="M37" s="51" t="s">
        <v>791</v>
      </c>
    </row>
    <row r="38" spans="1:13" x14ac:dyDescent="0.15">
      <c r="A38" s="51" t="s">
        <v>821</v>
      </c>
      <c r="B38" s="219" t="s">
        <v>822</v>
      </c>
      <c r="C38" s="53"/>
      <c r="D38" s="228"/>
      <c r="E38" s="53"/>
      <c r="F38" s="53"/>
      <c r="G38" s="219" t="s">
        <v>823</v>
      </c>
      <c r="H38" s="219"/>
      <c r="I38" s="219"/>
      <c r="J38" s="219"/>
    </row>
    <row r="39" spans="1:13" x14ac:dyDescent="0.15">
      <c r="A39" s="219" t="s">
        <v>824</v>
      </c>
      <c r="B39" s="219" t="s">
        <v>776</v>
      </c>
      <c r="C39" s="53"/>
      <c r="D39" s="228"/>
      <c r="E39" s="53"/>
      <c r="F39" s="53"/>
      <c r="G39" s="219" t="s">
        <v>825</v>
      </c>
      <c r="H39" s="219"/>
      <c r="I39" s="219"/>
      <c r="J39" s="219"/>
    </row>
    <row r="40" spans="1:13" x14ac:dyDescent="0.15">
      <c r="A40" s="51" t="s">
        <v>826</v>
      </c>
      <c r="B40" s="51" t="s">
        <v>301</v>
      </c>
      <c r="C40" s="53"/>
      <c r="D40" s="53"/>
      <c r="E40" s="53"/>
      <c r="F40" s="53"/>
      <c r="G40" s="51" t="s">
        <v>827</v>
      </c>
      <c r="M40" s="51" t="s">
        <v>769</v>
      </c>
    </row>
    <row r="41" spans="1:13" x14ac:dyDescent="0.15">
      <c r="A41" s="51" t="s">
        <v>828</v>
      </c>
      <c r="B41" s="51" t="s">
        <v>829</v>
      </c>
      <c r="C41" s="53"/>
      <c r="D41" s="53" t="s">
        <v>764</v>
      </c>
      <c r="E41" s="53"/>
      <c r="F41" s="53"/>
      <c r="G41" s="51" t="s">
        <v>827</v>
      </c>
      <c r="L41" s="51" t="s">
        <v>769</v>
      </c>
    </row>
    <row r="42" spans="1:13" x14ac:dyDescent="0.15">
      <c r="A42" s="51" t="s">
        <v>830</v>
      </c>
      <c r="B42" s="51" t="s">
        <v>207</v>
      </c>
      <c r="C42" s="53"/>
      <c r="D42" s="53" t="s">
        <v>738</v>
      </c>
      <c r="E42" s="53"/>
      <c r="F42" s="53"/>
      <c r="G42" s="51" t="s">
        <v>831</v>
      </c>
      <c r="L42" s="51" t="s">
        <v>766</v>
      </c>
    </row>
    <row r="43" spans="1:13" x14ac:dyDescent="0.15">
      <c r="A43" s="51" t="s">
        <v>832</v>
      </c>
      <c r="B43" s="51" t="s">
        <v>207</v>
      </c>
      <c r="C43" s="53"/>
      <c r="D43" s="53" t="s">
        <v>738</v>
      </c>
      <c r="E43" s="53"/>
      <c r="F43" s="53"/>
      <c r="G43" s="51" t="s">
        <v>833</v>
      </c>
      <c r="M43" s="51" t="s">
        <v>764</v>
      </c>
    </row>
    <row r="44" spans="1:13" x14ac:dyDescent="0.15">
      <c r="A44" s="51" t="s">
        <v>834</v>
      </c>
      <c r="B44" s="51" t="s">
        <v>207</v>
      </c>
      <c r="C44" s="53"/>
      <c r="D44" s="53" t="s">
        <v>738</v>
      </c>
      <c r="E44" s="53"/>
      <c r="F44" s="53"/>
      <c r="G44" s="51" t="s">
        <v>835</v>
      </c>
      <c r="M44" s="51" t="s">
        <v>795</v>
      </c>
    </row>
    <row r="45" spans="1:13" x14ac:dyDescent="0.15">
      <c r="A45" s="51" t="s">
        <v>836</v>
      </c>
      <c r="B45" s="51" t="s">
        <v>207</v>
      </c>
      <c r="C45" s="53"/>
      <c r="D45" s="53" t="s">
        <v>738</v>
      </c>
      <c r="E45" s="53"/>
      <c r="F45" s="53"/>
      <c r="G45" s="51" t="s">
        <v>837</v>
      </c>
      <c r="M45" s="51" t="s">
        <v>795</v>
      </c>
    </row>
    <row r="46" spans="1:13" x14ac:dyDescent="0.15">
      <c r="A46" s="51" t="s">
        <v>838</v>
      </c>
      <c r="B46" s="51" t="s">
        <v>207</v>
      </c>
      <c r="C46" s="53"/>
      <c r="D46" s="53" t="s">
        <v>738</v>
      </c>
      <c r="E46" s="53"/>
      <c r="F46" s="53"/>
      <c r="G46" s="51" t="s">
        <v>839</v>
      </c>
      <c r="L46" s="51" t="s">
        <v>840</v>
      </c>
    </row>
    <row r="47" spans="1:13" x14ac:dyDescent="0.15">
      <c r="A47" s="51" t="s">
        <v>841</v>
      </c>
      <c r="B47" s="51" t="s">
        <v>207</v>
      </c>
      <c r="C47" s="53"/>
      <c r="D47" s="53" t="s">
        <v>738</v>
      </c>
      <c r="E47" s="53"/>
      <c r="F47" s="53"/>
      <c r="G47" s="51" t="s">
        <v>842</v>
      </c>
      <c r="M47" s="51" t="s">
        <v>774</v>
      </c>
    </row>
    <row r="48" spans="1:13" x14ac:dyDescent="0.15">
      <c r="A48" s="51" t="s">
        <v>843</v>
      </c>
      <c r="B48" s="51" t="s">
        <v>207</v>
      </c>
      <c r="C48" s="53"/>
      <c r="D48" s="53" t="s">
        <v>738</v>
      </c>
      <c r="E48" s="53"/>
      <c r="F48" s="53"/>
      <c r="G48" s="51" t="s">
        <v>844</v>
      </c>
      <c r="M48" s="51" t="s">
        <v>766</v>
      </c>
    </row>
    <row r="49" spans="1:13" x14ac:dyDescent="0.15">
      <c r="A49" s="51" t="s">
        <v>845</v>
      </c>
      <c r="B49" s="51" t="s">
        <v>207</v>
      </c>
      <c r="C49" s="53"/>
      <c r="D49" s="53" t="s">
        <v>738</v>
      </c>
      <c r="E49" s="53"/>
      <c r="F49" s="53"/>
      <c r="G49" s="51" t="s">
        <v>846</v>
      </c>
      <c r="M49" s="51" t="s">
        <v>769</v>
      </c>
    </row>
    <row r="50" spans="1:13" x14ac:dyDescent="0.15">
      <c r="A50" s="51" t="s">
        <v>847</v>
      </c>
      <c r="B50" s="51" t="s">
        <v>301</v>
      </c>
      <c r="C50" s="53"/>
      <c r="D50" s="53"/>
      <c r="E50" s="53"/>
      <c r="F50" s="53"/>
      <c r="G50" s="51" t="s">
        <v>848</v>
      </c>
      <c r="M50" s="51" t="s">
        <v>766</v>
      </c>
    </row>
    <row r="51" spans="1:13" x14ac:dyDescent="0.15">
      <c r="A51" s="51" t="s">
        <v>849</v>
      </c>
      <c r="B51" s="51" t="s">
        <v>301</v>
      </c>
      <c r="C51" s="53"/>
      <c r="D51" s="53"/>
      <c r="E51" s="53"/>
      <c r="F51" s="53"/>
      <c r="G51" s="51" t="s">
        <v>850</v>
      </c>
      <c r="M51" s="51" t="s">
        <v>766</v>
      </c>
    </row>
    <row r="52" spans="1:13" x14ac:dyDescent="0.15">
      <c r="A52" s="51" t="s">
        <v>851</v>
      </c>
      <c r="B52" s="51" t="s">
        <v>301</v>
      </c>
      <c r="C52" s="53"/>
      <c r="D52" s="53"/>
      <c r="E52" s="53"/>
      <c r="F52" s="53"/>
      <c r="G52" s="51" t="s">
        <v>852</v>
      </c>
      <c r="M52" s="51" t="s">
        <v>766</v>
      </c>
    </row>
    <row r="53" spans="1:13" x14ac:dyDescent="0.15">
      <c r="A53" s="51" t="s">
        <v>853</v>
      </c>
      <c r="B53" s="51" t="s">
        <v>301</v>
      </c>
      <c r="C53" s="53"/>
      <c r="D53" s="53"/>
      <c r="E53" s="53"/>
      <c r="F53" s="53"/>
      <c r="G53" s="51" t="s">
        <v>854</v>
      </c>
      <c r="L53" s="51" t="s">
        <v>766</v>
      </c>
    </row>
    <row r="54" spans="1:13" x14ac:dyDescent="0.15">
      <c r="A54" s="51" t="s">
        <v>855</v>
      </c>
      <c r="B54" s="51" t="s">
        <v>301</v>
      </c>
      <c r="C54" s="53"/>
      <c r="D54" s="53"/>
      <c r="E54" s="53"/>
      <c r="F54" s="53"/>
      <c r="G54" s="51" t="s">
        <v>856</v>
      </c>
      <c r="L54" s="51" t="s">
        <v>766</v>
      </c>
    </row>
    <row r="55" spans="1:13" x14ac:dyDescent="0.15">
      <c r="A55" s="51" t="s">
        <v>857</v>
      </c>
      <c r="B55" s="51" t="s">
        <v>301</v>
      </c>
      <c r="C55" s="53"/>
      <c r="D55" s="53"/>
      <c r="E55" s="53"/>
      <c r="F55" s="53"/>
      <c r="G55" s="51" t="s">
        <v>858</v>
      </c>
      <c r="H55" s="219"/>
      <c r="I55" s="219"/>
      <c r="J55" s="219"/>
      <c r="M55" s="51" t="s">
        <v>766</v>
      </c>
    </row>
    <row r="56" spans="1:13" x14ac:dyDescent="0.15">
      <c r="A56" s="51" t="s">
        <v>859</v>
      </c>
      <c r="B56" s="51" t="s">
        <v>301</v>
      </c>
      <c r="C56" s="53"/>
      <c r="D56" s="53"/>
      <c r="E56" s="53"/>
      <c r="F56" s="53"/>
      <c r="G56" s="51" t="s">
        <v>860</v>
      </c>
      <c r="M56" s="51" t="s">
        <v>766</v>
      </c>
    </row>
    <row r="57" spans="1:13" x14ac:dyDescent="0.15">
      <c r="A57" s="51" t="s">
        <v>861</v>
      </c>
      <c r="B57" s="51" t="s">
        <v>301</v>
      </c>
      <c r="C57" s="53"/>
      <c r="D57" s="53"/>
      <c r="E57" s="53"/>
      <c r="F57" s="53"/>
      <c r="G57" s="51" t="s">
        <v>862</v>
      </c>
      <c r="M57" s="51" t="s">
        <v>766</v>
      </c>
    </row>
    <row r="58" spans="1:13" x14ac:dyDescent="0.15">
      <c r="A58" s="51" t="s">
        <v>863</v>
      </c>
      <c r="B58" s="51" t="s">
        <v>829</v>
      </c>
      <c r="C58" s="53"/>
      <c r="D58" s="53" t="s">
        <v>764</v>
      </c>
      <c r="E58" s="53"/>
      <c r="F58" s="53"/>
      <c r="G58" s="51" t="s">
        <v>864</v>
      </c>
      <c r="M58" s="51" t="s">
        <v>766</v>
      </c>
    </row>
    <row r="59" spans="1:13" x14ac:dyDescent="0.15">
      <c r="A59" s="51" t="s">
        <v>865</v>
      </c>
      <c r="B59" s="51" t="s">
        <v>829</v>
      </c>
      <c r="C59" s="53"/>
      <c r="D59" s="53" t="s">
        <v>764</v>
      </c>
      <c r="E59" s="53"/>
      <c r="F59" s="53"/>
      <c r="G59" s="51" t="s">
        <v>866</v>
      </c>
      <c r="M59" s="51" t="s">
        <v>766</v>
      </c>
    </row>
    <row r="60" spans="1:13" x14ac:dyDescent="0.15">
      <c r="A60" s="51" t="s">
        <v>867</v>
      </c>
      <c r="B60" s="51" t="s">
        <v>829</v>
      </c>
      <c r="C60" s="53"/>
      <c r="D60" s="53" t="s">
        <v>764</v>
      </c>
      <c r="E60" s="53"/>
      <c r="F60" s="53"/>
      <c r="G60" s="51" t="s">
        <v>868</v>
      </c>
      <c r="M60" s="51" t="s">
        <v>766</v>
      </c>
    </row>
    <row r="61" spans="1:13" x14ac:dyDescent="0.15">
      <c r="A61" s="51" t="s">
        <v>869</v>
      </c>
      <c r="B61" s="51" t="s">
        <v>829</v>
      </c>
      <c r="C61" s="53"/>
      <c r="D61" s="53" t="s">
        <v>764</v>
      </c>
      <c r="E61" s="53"/>
      <c r="F61" s="53"/>
      <c r="G61" s="51" t="s">
        <v>870</v>
      </c>
      <c r="M61" s="51" t="s">
        <v>766</v>
      </c>
    </row>
    <row r="62" spans="1:13" x14ac:dyDescent="0.15">
      <c r="A62" s="51" t="s">
        <v>871</v>
      </c>
      <c r="B62" s="51" t="s">
        <v>829</v>
      </c>
      <c r="C62" s="53"/>
      <c r="D62" s="53" t="s">
        <v>764</v>
      </c>
      <c r="E62" s="53"/>
      <c r="F62" s="53"/>
      <c r="G62" s="51" t="s">
        <v>872</v>
      </c>
      <c r="H62" s="219"/>
      <c r="M62" s="51" t="s">
        <v>769</v>
      </c>
    </row>
    <row r="63" spans="1:13" x14ac:dyDescent="0.15">
      <c r="A63" s="51" t="s">
        <v>873</v>
      </c>
      <c r="B63" s="51" t="s">
        <v>829</v>
      </c>
      <c r="C63" s="53"/>
      <c r="D63" s="53" t="s">
        <v>764</v>
      </c>
      <c r="E63" s="53"/>
      <c r="F63" s="53"/>
      <c r="G63" s="51" t="s">
        <v>874</v>
      </c>
      <c r="M63" s="51" t="s">
        <v>769</v>
      </c>
    </row>
    <row r="64" spans="1:13" x14ac:dyDescent="0.15">
      <c r="A64" s="51" t="s">
        <v>875</v>
      </c>
      <c r="B64" s="51" t="s">
        <v>829</v>
      </c>
      <c r="C64" s="53"/>
      <c r="D64" s="53" t="s">
        <v>764</v>
      </c>
      <c r="E64" s="53"/>
      <c r="F64" s="53"/>
      <c r="G64" s="51" t="s">
        <v>876</v>
      </c>
      <c r="M64" s="51" t="s">
        <v>769</v>
      </c>
    </row>
    <row r="65" spans="1:13" x14ac:dyDescent="0.15">
      <c r="A65" s="51" t="s">
        <v>877</v>
      </c>
      <c r="B65" s="51" t="s">
        <v>829</v>
      </c>
      <c r="C65" s="53"/>
      <c r="D65" s="53" t="s">
        <v>764</v>
      </c>
      <c r="E65" s="53"/>
      <c r="F65" s="53"/>
      <c r="G65" s="51" t="s">
        <v>878</v>
      </c>
      <c r="M65" s="51" t="s">
        <v>769</v>
      </c>
    </row>
    <row r="66" spans="1:13" x14ac:dyDescent="0.15">
      <c r="A66" s="51" t="s">
        <v>879</v>
      </c>
      <c r="B66" s="51" t="s">
        <v>829</v>
      </c>
      <c r="C66" s="53"/>
      <c r="D66" s="53" t="s">
        <v>764</v>
      </c>
      <c r="E66" s="53"/>
      <c r="F66" s="53"/>
      <c r="G66" s="51" t="s">
        <v>880</v>
      </c>
      <c r="M66" s="51" t="s">
        <v>769</v>
      </c>
    </row>
    <row r="67" spans="1:13" x14ac:dyDescent="0.15">
      <c r="A67" s="51" t="s">
        <v>881</v>
      </c>
      <c r="B67" s="51" t="s">
        <v>829</v>
      </c>
      <c r="C67" s="53"/>
      <c r="D67" s="53" t="s">
        <v>764</v>
      </c>
      <c r="E67" s="53"/>
      <c r="F67" s="53"/>
      <c r="G67" s="51" t="s">
        <v>882</v>
      </c>
      <c r="M67" s="51" t="s">
        <v>766</v>
      </c>
    </row>
    <row r="68" spans="1:13" x14ac:dyDescent="0.15">
      <c r="A68" s="51" t="s">
        <v>883</v>
      </c>
      <c r="B68" s="51" t="s">
        <v>829</v>
      </c>
      <c r="C68" s="53"/>
      <c r="D68" s="53" t="s">
        <v>764</v>
      </c>
      <c r="E68" s="53"/>
      <c r="F68" s="53"/>
      <c r="G68" s="51" t="s">
        <v>884</v>
      </c>
      <c r="M68" s="51" t="s">
        <v>738</v>
      </c>
    </row>
    <row r="69" spans="1:13" x14ac:dyDescent="0.15">
      <c r="A69" s="51" t="s">
        <v>885</v>
      </c>
      <c r="B69" s="51" t="s">
        <v>829</v>
      </c>
      <c r="C69" s="53"/>
      <c r="D69" s="53" t="s">
        <v>764</v>
      </c>
      <c r="E69" s="53"/>
      <c r="F69" s="53"/>
      <c r="G69" s="51" t="s">
        <v>886</v>
      </c>
      <c r="M69" s="51" t="s">
        <v>738</v>
      </c>
    </row>
    <row r="70" spans="1:13" x14ac:dyDescent="0.15">
      <c r="A70" s="51" t="s">
        <v>887</v>
      </c>
      <c r="B70" s="51" t="s">
        <v>829</v>
      </c>
      <c r="C70" s="53"/>
      <c r="D70" s="53" t="s">
        <v>764</v>
      </c>
      <c r="E70" s="53"/>
      <c r="F70" s="53"/>
      <c r="G70" s="51" t="s">
        <v>888</v>
      </c>
      <c r="H70" s="219"/>
      <c r="M70" s="51" t="s">
        <v>738</v>
      </c>
    </row>
    <row r="71" spans="1:13" x14ac:dyDescent="0.15">
      <c r="A71" s="51" t="s">
        <v>889</v>
      </c>
      <c r="B71" s="51" t="s">
        <v>829</v>
      </c>
      <c r="C71" s="53"/>
      <c r="D71" s="53" t="s">
        <v>764</v>
      </c>
      <c r="E71" s="53"/>
      <c r="F71" s="53"/>
      <c r="G71" s="51" t="s">
        <v>890</v>
      </c>
      <c r="M71" s="51" t="s">
        <v>801</v>
      </c>
    </row>
    <row r="72" spans="1:13" x14ac:dyDescent="0.15">
      <c r="A72" s="51" t="s">
        <v>891</v>
      </c>
      <c r="B72" s="51" t="s">
        <v>829</v>
      </c>
      <c r="C72" s="53"/>
      <c r="D72" s="53" t="s">
        <v>764</v>
      </c>
      <c r="E72" s="53"/>
      <c r="F72" s="53"/>
      <c r="G72" s="51" t="s">
        <v>892</v>
      </c>
      <c r="M72" s="51" t="s">
        <v>801</v>
      </c>
    </row>
    <row r="73" spans="1:13" x14ac:dyDescent="0.15">
      <c r="A73" s="51" t="s">
        <v>893</v>
      </c>
      <c r="B73" s="51" t="s">
        <v>829</v>
      </c>
      <c r="C73" s="53"/>
      <c r="D73" s="53" t="s">
        <v>764</v>
      </c>
      <c r="E73" s="53"/>
      <c r="F73" s="53"/>
      <c r="G73" s="51" t="s">
        <v>894</v>
      </c>
      <c r="M73" s="51" t="s">
        <v>801</v>
      </c>
    </row>
    <row r="74" spans="1:13" x14ac:dyDescent="0.15">
      <c r="A74" s="51" t="s">
        <v>895</v>
      </c>
      <c r="B74" s="51" t="s">
        <v>896</v>
      </c>
      <c r="C74" s="53"/>
      <c r="D74" s="53"/>
      <c r="E74" s="53"/>
      <c r="F74" s="53"/>
      <c r="G74" s="219" t="s">
        <v>897</v>
      </c>
    </row>
    <row r="75" spans="1:13" x14ac:dyDescent="0.15">
      <c r="A75" s="51" t="s">
        <v>898</v>
      </c>
      <c r="B75" s="51" t="s">
        <v>896</v>
      </c>
      <c r="C75" s="53"/>
      <c r="D75" s="53"/>
      <c r="E75" s="53"/>
      <c r="F75" s="53"/>
      <c r="G75" s="219" t="s">
        <v>899</v>
      </c>
    </row>
    <row r="76" spans="1:13" x14ac:dyDescent="0.15">
      <c r="A76" s="51" t="s">
        <v>900</v>
      </c>
      <c r="B76" s="51" t="s">
        <v>896</v>
      </c>
      <c r="C76" s="53"/>
      <c r="D76" s="53"/>
      <c r="E76" s="53"/>
      <c r="F76" s="53"/>
      <c r="G76" s="219" t="s">
        <v>901</v>
      </c>
    </row>
    <row r="77" spans="1:13" x14ac:dyDescent="0.15">
      <c r="A77" s="51" t="s">
        <v>902</v>
      </c>
      <c r="B77" s="51" t="s">
        <v>896</v>
      </c>
      <c r="C77" s="53"/>
      <c r="D77" s="53"/>
      <c r="E77" s="53"/>
      <c r="F77" s="53"/>
      <c r="G77" s="219" t="s">
        <v>903</v>
      </c>
    </row>
    <row r="78" spans="1:13" x14ac:dyDescent="0.15">
      <c r="A78" s="51" t="s">
        <v>904</v>
      </c>
      <c r="B78" s="51" t="s">
        <v>896</v>
      </c>
      <c r="C78" s="53"/>
      <c r="D78" s="53"/>
      <c r="E78" s="53"/>
      <c r="F78" s="53"/>
      <c r="G78" s="219" t="s">
        <v>905</v>
      </c>
    </row>
    <row r="79" spans="1:13" x14ac:dyDescent="0.15">
      <c r="A79" s="51" t="s">
        <v>906</v>
      </c>
      <c r="B79" s="51" t="s">
        <v>896</v>
      </c>
      <c r="C79" s="53"/>
      <c r="D79" s="53"/>
      <c r="E79" s="53"/>
      <c r="F79" s="53"/>
      <c r="G79" s="219" t="s">
        <v>907</v>
      </c>
    </row>
    <row r="80" spans="1:13" x14ac:dyDescent="0.15">
      <c r="A80" s="51" t="s">
        <v>908</v>
      </c>
      <c r="B80" s="51" t="s">
        <v>896</v>
      </c>
      <c r="C80" s="53"/>
      <c r="D80" s="53"/>
      <c r="E80" s="53"/>
      <c r="F80" s="53"/>
      <c r="G80" s="219" t="s">
        <v>909</v>
      </c>
    </row>
    <row r="81" spans="1:7" x14ac:dyDescent="0.15">
      <c r="A81" s="51" t="s">
        <v>910</v>
      </c>
      <c r="B81" s="51" t="s">
        <v>896</v>
      </c>
      <c r="C81" s="53"/>
      <c r="D81" s="53"/>
      <c r="E81" s="53"/>
      <c r="F81" s="53"/>
      <c r="G81" s="219" t="s">
        <v>911</v>
      </c>
    </row>
    <row r="82" spans="1:7" x14ac:dyDescent="0.15">
      <c r="A82" s="51" t="s">
        <v>912</v>
      </c>
      <c r="B82" s="51" t="s">
        <v>896</v>
      </c>
      <c r="C82" s="53"/>
      <c r="D82" s="53"/>
      <c r="E82" s="53"/>
      <c r="F82" s="53"/>
      <c r="G82" s="219" t="s">
        <v>913</v>
      </c>
    </row>
    <row r="83" spans="1:7" x14ac:dyDescent="0.15">
      <c r="A83" s="51" t="s">
        <v>914</v>
      </c>
      <c r="B83" s="51" t="s">
        <v>896</v>
      </c>
      <c r="C83" s="53"/>
      <c r="D83" s="53"/>
      <c r="E83" s="53"/>
      <c r="F83" s="53"/>
      <c r="G83" s="219" t="s">
        <v>915</v>
      </c>
    </row>
    <row r="84" spans="1:7" x14ac:dyDescent="0.15">
      <c r="A84" s="51" t="s">
        <v>916</v>
      </c>
      <c r="B84" s="51" t="s">
        <v>896</v>
      </c>
      <c r="C84" s="53"/>
      <c r="D84" s="53"/>
      <c r="E84" s="53"/>
      <c r="F84" s="53"/>
      <c r="G84" s="219" t="s">
        <v>917</v>
      </c>
    </row>
    <row r="85" spans="1:7" x14ac:dyDescent="0.15">
      <c r="A85" s="51" t="s">
        <v>918</v>
      </c>
      <c r="B85" s="51" t="s">
        <v>896</v>
      </c>
      <c r="C85" s="53"/>
      <c r="D85" s="53"/>
      <c r="E85" s="53"/>
      <c r="F85" s="53"/>
      <c r="G85" s="219" t="s">
        <v>919</v>
      </c>
    </row>
    <row r="86" spans="1:7" x14ac:dyDescent="0.15">
      <c r="A86" s="51" t="s">
        <v>920</v>
      </c>
      <c r="B86" s="51" t="s">
        <v>896</v>
      </c>
      <c r="C86" s="53"/>
      <c r="D86" s="53"/>
      <c r="E86" s="53"/>
      <c r="F86" s="53"/>
      <c r="G86" s="219" t="s">
        <v>921</v>
      </c>
    </row>
    <row r="87" spans="1:7" x14ac:dyDescent="0.15">
      <c r="A87" s="51" t="s">
        <v>922</v>
      </c>
      <c r="B87" s="51" t="s">
        <v>896</v>
      </c>
      <c r="C87" s="53"/>
      <c r="D87" s="53"/>
      <c r="E87" s="53"/>
      <c r="F87" s="53"/>
      <c r="G87" s="219" t="s">
        <v>923</v>
      </c>
    </row>
    <row r="88" spans="1:7" x14ac:dyDescent="0.15">
      <c r="A88" s="51" t="s">
        <v>924</v>
      </c>
      <c r="B88" s="51" t="s">
        <v>896</v>
      </c>
      <c r="C88" s="53"/>
      <c r="D88" s="53"/>
      <c r="E88" s="53"/>
      <c r="F88" s="53"/>
      <c r="G88" s="219" t="s">
        <v>925</v>
      </c>
    </row>
    <row r="89" spans="1:7" x14ac:dyDescent="0.15">
      <c r="A89" s="51" t="s">
        <v>926</v>
      </c>
      <c r="B89" s="51" t="s">
        <v>896</v>
      </c>
      <c r="C89" s="53"/>
      <c r="D89" s="53"/>
      <c r="E89" s="53"/>
      <c r="F89" s="53"/>
      <c r="G89" s="219" t="s">
        <v>927</v>
      </c>
    </row>
    <row r="90" spans="1:7" x14ac:dyDescent="0.15">
      <c r="A90" s="51" t="s">
        <v>928</v>
      </c>
      <c r="B90" s="51" t="s">
        <v>896</v>
      </c>
      <c r="C90" s="53"/>
      <c r="D90" s="53"/>
      <c r="E90" s="53"/>
      <c r="F90" s="53"/>
      <c r="G90" s="219" t="s">
        <v>929</v>
      </c>
    </row>
    <row r="91" spans="1:7" x14ac:dyDescent="0.15">
      <c r="A91" s="51" t="s">
        <v>930</v>
      </c>
      <c r="B91" s="51" t="s">
        <v>896</v>
      </c>
      <c r="C91" s="53"/>
      <c r="D91" s="53"/>
      <c r="E91" s="53"/>
      <c r="F91" s="53"/>
      <c r="G91" s="219" t="s">
        <v>931</v>
      </c>
    </row>
    <row r="92" spans="1:7" x14ac:dyDescent="0.15">
      <c r="A92" s="51" t="s">
        <v>932</v>
      </c>
      <c r="B92" s="51" t="s">
        <v>896</v>
      </c>
      <c r="C92" s="53"/>
      <c r="D92" s="53"/>
      <c r="E92" s="53"/>
      <c r="F92" s="53"/>
      <c r="G92" s="219" t="s">
        <v>933</v>
      </c>
    </row>
    <row r="93" spans="1:7" x14ac:dyDescent="0.15">
      <c r="A93" s="51" t="s">
        <v>934</v>
      </c>
      <c r="B93" s="51" t="s">
        <v>896</v>
      </c>
      <c r="C93" s="53"/>
      <c r="D93" s="53"/>
      <c r="E93" s="53"/>
      <c r="F93" s="53"/>
      <c r="G93" s="219" t="s">
        <v>935</v>
      </c>
    </row>
    <row r="94" spans="1:7" x14ac:dyDescent="0.15">
      <c r="A94" s="51" t="s">
        <v>936</v>
      </c>
      <c r="B94" s="51" t="s">
        <v>896</v>
      </c>
      <c r="C94" s="53"/>
      <c r="D94" s="53"/>
      <c r="E94" s="53"/>
      <c r="F94" s="53"/>
      <c r="G94" s="219" t="s">
        <v>937</v>
      </c>
    </row>
    <row r="95" spans="1:7" x14ac:dyDescent="0.15">
      <c r="A95" s="51" t="s">
        <v>938</v>
      </c>
      <c r="B95" s="51" t="s">
        <v>896</v>
      </c>
      <c r="C95" s="53"/>
      <c r="D95" s="53"/>
      <c r="E95" s="53"/>
      <c r="F95" s="53"/>
      <c r="G95" s="219" t="s">
        <v>939</v>
      </c>
    </row>
    <row r="96" spans="1:7" x14ac:dyDescent="0.15">
      <c r="A96" s="51" t="s">
        <v>940</v>
      </c>
      <c r="B96" s="51" t="s">
        <v>207</v>
      </c>
      <c r="C96" s="53"/>
      <c r="D96" s="53"/>
      <c r="E96" s="53"/>
      <c r="F96" s="53"/>
      <c r="G96" s="219" t="s">
        <v>921</v>
      </c>
    </row>
    <row r="97" spans="1:13" x14ac:dyDescent="0.15">
      <c r="A97" s="51" t="s">
        <v>941</v>
      </c>
      <c r="B97" s="51" t="s">
        <v>207</v>
      </c>
      <c r="C97" s="53"/>
      <c r="D97" s="53"/>
      <c r="E97" s="53"/>
      <c r="F97" s="53"/>
      <c r="G97" s="219" t="s">
        <v>942</v>
      </c>
    </row>
    <row r="98" spans="1:13" x14ac:dyDescent="0.15">
      <c r="A98" s="51" t="s">
        <v>943</v>
      </c>
      <c r="B98" s="51" t="s">
        <v>829</v>
      </c>
      <c r="C98" s="53"/>
      <c r="D98" s="53"/>
      <c r="E98" s="53"/>
      <c r="F98" s="53"/>
      <c r="G98" s="219" t="s">
        <v>944</v>
      </c>
    </row>
    <row r="99" spans="1:13" x14ac:dyDescent="0.15">
      <c r="A99" s="51" t="s">
        <v>945</v>
      </c>
      <c r="B99" s="51" t="s">
        <v>829</v>
      </c>
      <c r="C99" s="53"/>
      <c r="D99" s="53"/>
      <c r="E99" s="53"/>
      <c r="F99" s="53"/>
      <c r="G99" s="219" t="s">
        <v>946</v>
      </c>
    </row>
    <row r="100" spans="1:13" x14ac:dyDescent="0.15">
      <c r="A100" s="51" t="s">
        <v>947</v>
      </c>
      <c r="B100" s="51" t="s">
        <v>948</v>
      </c>
      <c r="C100" s="53"/>
      <c r="D100" s="53" t="s">
        <v>738</v>
      </c>
      <c r="E100" s="53"/>
      <c r="F100" s="53"/>
      <c r="G100" s="51" t="s">
        <v>949</v>
      </c>
      <c r="M100" s="51" t="s">
        <v>950</v>
      </c>
    </row>
    <row r="101" spans="1:13" x14ac:dyDescent="0.15">
      <c r="A101" s="219" t="s">
        <v>951</v>
      </c>
      <c r="B101" s="219" t="s">
        <v>952</v>
      </c>
      <c r="C101" s="53"/>
      <c r="D101" s="53"/>
      <c r="E101" s="53"/>
      <c r="F101" s="53"/>
      <c r="G101" s="219" t="s">
        <v>953</v>
      </c>
    </row>
    <row r="102" spans="1:13" x14ac:dyDescent="0.15">
      <c r="A102" s="219" t="s">
        <v>954</v>
      </c>
      <c r="B102" s="219" t="s">
        <v>952</v>
      </c>
      <c r="C102" s="53"/>
      <c r="D102" s="53"/>
      <c r="E102" s="53"/>
      <c r="F102" s="53"/>
      <c r="G102" s="219" t="s">
        <v>955</v>
      </c>
    </row>
    <row r="103" spans="1:13" x14ac:dyDescent="0.15">
      <c r="A103" s="219" t="s">
        <v>956</v>
      </c>
      <c r="B103" s="219" t="s">
        <v>952</v>
      </c>
      <c r="C103" s="53"/>
      <c r="D103" s="53"/>
      <c r="E103" s="53"/>
      <c r="F103" s="53"/>
      <c r="G103" s="219" t="s">
        <v>957</v>
      </c>
    </row>
    <row r="104" spans="1:13" x14ac:dyDescent="0.15">
      <c r="A104" s="219" t="s">
        <v>958</v>
      </c>
      <c r="B104" s="219" t="s">
        <v>952</v>
      </c>
      <c r="C104" s="53"/>
      <c r="D104" s="53"/>
      <c r="E104" s="53"/>
      <c r="F104" s="53"/>
      <c r="G104" s="219" t="s">
        <v>959</v>
      </c>
    </row>
    <row r="105" spans="1:13" x14ac:dyDescent="0.15">
      <c r="A105" s="51" t="s">
        <v>960</v>
      </c>
      <c r="B105" s="51" t="s">
        <v>789</v>
      </c>
      <c r="C105" s="53"/>
      <c r="D105" s="53" t="s">
        <v>738</v>
      </c>
      <c r="E105" s="53"/>
      <c r="F105" s="53"/>
      <c r="G105" s="51" t="s">
        <v>961</v>
      </c>
      <c r="M105" s="51" t="s">
        <v>801</v>
      </c>
    </row>
    <row r="106" spans="1:13" x14ac:dyDescent="0.15">
      <c r="A106" s="51" t="s">
        <v>962</v>
      </c>
      <c r="B106" s="51" t="s">
        <v>789</v>
      </c>
      <c r="C106" s="53"/>
      <c r="D106" s="53" t="s">
        <v>738</v>
      </c>
      <c r="E106" s="53"/>
      <c r="F106" s="53"/>
      <c r="G106" s="51" t="s">
        <v>963</v>
      </c>
      <c r="M106" s="51" t="s">
        <v>791</v>
      </c>
    </row>
    <row r="107" spans="1:13" x14ac:dyDescent="0.15">
      <c r="A107" s="51" t="s">
        <v>964</v>
      </c>
      <c r="B107" s="51" t="s">
        <v>965</v>
      </c>
      <c r="C107" s="53"/>
      <c r="D107" s="228" t="s">
        <v>795</v>
      </c>
      <c r="E107" s="53"/>
      <c r="F107" s="53"/>
      <c r="G107" s="219" t="s">
        <v>966</v>
      </c>
      <c r="H107" s="219"/>
      <c r="I107" s="219"/>
      <c r="J107" s="219"/>
      <c r="M107" s="51" t="s">
        <v>950</v>
      </c>
    </row>
    <row r="108" spans="1:13" x14ac:dyDescent="0.15">
      <c r="A108" s="51" t="s">
        <v>967</v>
      </c>
      <c r="B108" s="51" t="s">
        <v>965</v>
      </c>
      <c r="C108" s="53"/>
      <c r="D108" s="53" t="s">
        <v>795</v>
      </c>
      <c r="E108" s="53"/>
      <c r="F108" s="53"/>
      <c r="G108" s="219" t="s">
        <v>968</v>
      </c>
      <c r="M108" s="51" t="s">
        <v>950</v>
      </c>
    </row>
    <row r="109" spans="1:13" x14ac:dyDescent="0.15">
      <c r="A109" s="51" t="s">
        <v>969</v>
      </c>
      <c r="B109" s="51" t="s">
        <v>965</v>
      </c>
      <c r="C109" s="53"/>
      <c r="D109" s="53" t="s">
        <v>795</v>
      </c>
      <c r="E109" s="53"/>
      <c r="F109" s="53"/>
      <c r="G109" s="219" t="s">
        <v>970</v>
      </c>
      <c r="M109" s="51" t="s">
        <v>950</v>
      </c>
    </row>
    <row r="110" spans="1:13" x14ac:dyDescent="0.15">
      <c r="A110" s="51" t="s">
        <v>971</v>
      </c>
      <c r="B110" s="51" t="s">
        <v>789</v>
      </c>
      <c r="C110" s="53"/>
      <c r="D110" s="53" t="s">
        <v>738</v>
      </c>
      <c r="E110" s="53"/>
      <c r="F110" s="53"/>
      <c r="G110" s="51" t="s">
        <v>972</v>
      </c>
      <c r="M110" s="51" t="s">
        <v>764</v>
      </c>
    </row>
    <row r="111" spans="1:13" x14ac:dyDescent="0.15">
      <c r="A111" s="51" t="s">
        <v>973</v>
      </c>
      <c r="B111" s="219" t="s">
        <v>952</v>
      </c>
      <c r="C111" s="53"/>
      <c r="D111" s="53" t="s">
        <v>801</v>
      </c>
      <c r="E111" s="53"/>
      <c r="F111" s="53"/>
      <c r="G111" s="51" t="s">
        <v>974</v>
      </c>
      <c r="I111" s="55"/>
      <c r="M111" s="51" t="s">
        <v>950</v>
      </c>
    </row>
    <row r="112" spans="1:13" x14ac:dyDescent="0.15">
      <c r="A112" s="51" t="s">
        <v>975</v>
      </c>
      <c r="B112" s="51" t="s">
        <v>207</v>
      </c>
      <c r="C112" s="53"/>
      <c r="D112" s="53" t="s">
        <v>738</v>
      </c>
      <c r="E112" s="53"/>
      <c r="F112" s="53"/>
      <c r="G112" s="219" t="s">
        <v>976</v>
      </c>
      <c r="I112" s="55"/>
      <c r="M112" s="51" t="s">
        <v>950</v>
      </c>
    </row>
    <row r="113" spans="1:13" x14ac:dyDescent="0.15">
      <c r="A113" s="51" t="s">
        <v>977</v>
      </c>
      <c r="B113" s="51" t="s">
        <v>446</v>
      </c>
      <c r="C113" s="53"/>
      <c r="D113" s="53" t="s">
        <v>795</v>
      </c>
      <c r="E113" s="53"/>
      <c r="F113" s="53"/>
      <c r="G113" s="51" t="s">
        <v>978</v>
      </c>
      <c r="I113" s="55"/>
      <c r="M113" s="51" t="s">
        <v>791</v>
      </c>
    </row>
    <row r="114" spans="1:13" x14ac:dyDescent="0.15">
      <c r="A114" s="51" t="s">
        <v>979</v>
      </c>
      <c r="B114" s="51" t="s">
        <v>446</v>
      </c>
      <c r="C114" s="53"/>
      <c r="D114" s="53" t="s">
        <v>795</v>
      </c>
      <c r="E114" s="53"/>
      <c r="F114" s="53"/>
      <c r="G114" s="51" t="s">
        <v>980</v>
      </c>
      <c r="I114" s="55"/>
      <c r="M114" s="51" t="s">
        <v>791</v>
      </c>
    </row>
    <row r="115" spans="1:13" x14ac:dyDescent="0.15">
      <c r="A115" s="51" t="s">
        <v>981</v>
      </c>
      <c r="B115" s="51" t="s">
        <v>446</v>
      </c>
      <c r="C115" s="53"/>
      <c r="D115" s="53"/>
      <c r="E115" s="53"/>
      <c r="F115" s="53"/>
      <c r="G115" s="219" t="s">
        <v>982</v>
      </c>
      <c r="I115" s="55"/>
    </row>
    <row r="116" spans="1:13" x14ac:dyDescent="0.15">
      <c r="A116" s="51" t="s">
        <v>983</v>
      </c>
      <c r="B116" s="51" t="s">
        <v>984</v>
      </c>
      <c r="C116" s="53"/>
      <c r="D116" s="53" t="s">
        <v>801</v>
      </c>
      <c r="E116" s="53"/>
      <c r="F116" s="53"/>
      <c r="G116" s="51" t="s">
        <v>985</v>
      </c>
      <c r="I116" s="55"/>
      <c r="M116" s="51" t="s">
        <v>950</v>
      </c>
    </row>
    <row r="117" spans="1:13" x14ac:dyDescent="0.15">
      <c r="A117" s="51" t="s">
        <v>986</v>
      </c>
      <c r="B117" s="51" t="s">
        <v>987</v>
      </c>
      <c r="D117" s="51" t="s">
        <v>801</v>
      </c>
      <c r="E117" s="51"/>
      <c r="G117" s="51" t="s">
        <v>988</v>
      </c>
      <c r="H117" s="54"/>
      <c r="I117" s="55"/>
      <c r="M117" s="51" t="s">
        <v>769</v>
      </c>
    </row>
    <row r="118" spans="1:13" x14ac:dyDescent="0.15">
      <c r="A118" s="51" t="s">
        <v>989</v>
      </c>
      <c r="B118" s="51" t="s">
        <v>990</v>
      </c>
      <c r="D118" s="51" t="s">
        <v>738</v>
      </c>
      <c r="E118" s="51"/>
      <c r="G118" s="51" t="s">
        <v>991</v>
      </c>
      <c r="H118" s="54"/>
      <c r="I118" s="55"/>
      <c r="M118" s="51" t="s">
        <v>950</v>
      </c>
    </row>
    <row r="119" spans="1:13" x14ac:dyDescent="0.15">
      <c r="A119" s="51" t="s">
        <v>992</v>
      </c>
      <c r="B119" s="51" t="s">
        <v>207</v>
      </c>
      <c r="D119" s="51" t="s">
        <v>738</v>
      </c>
      <c r="E119" s="51"/>
      <c r="G119" s="51" t="s">
        <v>993</v>
      </c>
      <c r="H119" s="54"/>
      <c r="I119" s="55"/>
      <c r="M119" s="51" t="s">
        <v>791</v>
      </c>
    </row>
    <row r="120" spans="1:13" x14ac:dyDescent="0.15">
      <c r="A120" s="51" t="s">
        <v>994</v>
      </c>
      <c r="B120" s="51" t="s">
        <v>207</v>
      </c>
      <c r="D120" s="51" t="s">
        <v>738</v>
      </c>
      <c r="E120" s="51"/>
      <c r="G120" s="51" t="s">
        <v>995</v>
      </c>
      <c r="H120" s="54"/>
      <c r="I120" s="55"/>
      <c r="M120" s="51" t="s">
        <v>791</v>
      </c>
    </row>
    <row r="121" spans="1:13" x14ac:dyDescent="0.15">
      <c r="A121" s="51" t="s">
        <v>996</v>
      </c>
      <c r="B121" s="51" t="s">
        <v>789</v>
      </c>
      <c r="D121" s="51" t="s">
        <v>738</v>
      </c>
      <c r="E121" s="51"/>
      <c r="G121" s="51" t="s">
        <v>997</v>
      </c>
      <c r="H121" s="54"/>
      <c r="I121" s="55"/>
      <c r="M121" s="51" t="s">
        <v>801</v>
      </c>
    </row>
    <row r="122" spans="1:13" x14ac:dyDescent="0.15">
      <c r="A122" s="51" t="s">
        <v>998</v>
      </c>
      <c r="B122" s="51" t="s">
        <v>490</v>
      </c>
      <c r="E122" s="51"/>
      <c r="G122" s="51" t="s">
        <v>999</v>
      </c>
      <c r="H122" s="54"/>
      <c r="I122" s="55"/>
      <c r="L122" s="51" t="s">
        <v>740</v>
      </c>
      <c r="M122" s="51" t="s">
        <v>801</v>
      </c>
    </row>
    <row r="123" spans="1:13" x14ac:dyDescent="0.15">
      <c r="A123" s="219" t="s">
        <v>1000</v>
      </c>
      <c r="B123" s="219" t="s">
        <v>1001</v>
      </c>
      <c r="E123" s="51"/>
      <c r="G123" s="219" t="s">
        <v>1002</v>
      </c>
      <c r="H123" s="54"/>
      <c r="I123" s="55"/>
    </row>
    <row r="124" spans="1:13" x14ac:dyDescent="0.15">
      <c r="A124" s="219" t="s">
        <v>1003</v>
      </c>
      <c r="B124" s="219" t="s">
        <v>822</v>
      </c>
      <c r="E124" s="51"/>
      <c r="G124" s="219" t="s">
        <v>1004</v>
      </c>
      <c r="H124" s="54"/>
      <c r="I124" s="55"/>
    </row>
    <row r="125" spans="1:13" x14ac:dyDescent="0.15">
      <c r="A125" s="219" t="s">
        <v>1005</v>
      </c>
      <c r="B125" s="219" t="s">
        <v>822</v>
      </c>
      <c r="E125" s="51"/>
      <c r="G125" s="219" t="s">
        <v>1002</v>
      </c>
      <c r="H125" s="54"/>
      <c r="I125" s="55"/>
    </row>
    <row r="126" spans="1:13" x14ac:dyDescent="0.15">
      <c r="A126" s="51" t="s">
        <v>1006</v>
      </c>
      <c r="B126" s="51" t="s">
        <v>495</v>
      </c>
      <c r="D126" s="51" t="s">
        <v>738</v>
      </c>
      <c r="E126" s="51"/>
      <c r="G126" s="51" t="s">
        <v>1007</v>
      </c>
      <c r="H126" s="54"/>
      <c r="M126" s="51" t="s">
        <v>791</v>
      </c>
    </row>
    <row r="127" spans="1:13" x14ac:dyDescent="0.15">
      <c r="A127" s="219" t="s">
        <v>1008</v>
      </c>
      <c r="B127" s="51" t="s">
        <v>495</v>
      </c>
      <c r="D127" s="51" t="s">
        <v>738</v>
      </c>
      <c r="E127" s="51"/>
      <c r="G127" s="51" t="s">
        <v>1009</v>
      </c>
      <c r="H127" s="229"/>
      <c r="M127" s="51" t="s">
        <v>791</v>
      </c>
    </row>
    <row r="128" spans="1:13" x14ac:dyDescent="0.15">
      <c r="A128" s="219" t="s">
        <v>1010</v>
      </c>
      <c r="B128" s="219" t="s">
        <v>952</v>
      </c>
      <c r="E128" s="51"/>
      <c r="G128" s="219" t="s">
        <v>1011</v>
      </c>
      <c r="H128" s="229"/>
    </row>
    <row r="129" spans="1:13" x14ac:dyDescent="0.15">
      <c r="A129" s="219" t="s">
        <v>1012</v>
      </c>
      <c r="B129" s="219" t="s">
        <v>1001</v>
      </c>
      <c r="E129" s="51"/>
      <c r="G129" s="219" t="s">
        <v>1013</v>
      </c>
      <c r="H129" s="229"/>
    </row>
    <row r="130" spans="1:13" x14ac:dyDescent="0.15">
      <c r="A130" s="219" t="s">
        <v>1014</v>
      </c>
      <c r="B130" s="219" t="s">
        <v>1001</v>
      </c>
      <c r="E130" s="51"/>
      <c r="G130" s="219" t="s">
        <v>1015</v>
      </c>
      <c r="H130" s="229"/>
    </row>
    <row r="131" spans="1:13" x14ac:dyDescent="0.15">
      <c r="A131" s="219" t="s">
        <v>1016</v>
      </c>
      <c r="B131" s="51" t="s">
        <v>737</v>
      </c>
      <c r="D131" s="51" t="s">
        <v>738</v>
      </c>
      <c r="E131" s="51"/>
      <c r="G131" s="51" t="s">
        <v>1017</v>
      </c>
      <c r="H131" s="229"/>
      <c r="I131" s="219"/>
      <c r="J131" s="219"/>
      <c r="M131" s="51" t="s">
        <v>801</v>
      </c>
    </row>
    <row r="132" spans="1:13" x14ac:dyDescent="0.15">
      <c r="A132" s="219" t="s">
        <v>1018</v>
      </c>
      <c r="B132" s="51" t="s">
        <v>737</v>
      </c>
      <c r="D132" s="51" t="s">
        <v>738</v>
      </c>
      <c r="E132" s="51"/>
      <c r="G132" s="51" t="s">
        <v>1019</v>
      </c>
      <c r="H132" s="229"/>
      <c r="I132" s="219"/>
      <c r="J132" s="219"/>
    </row>
    <row r="133" spans="1:13" x14ac:dyDescent="0.15">
      <c r="A133" s="51" t="s">
        <v>1020</v>
      </c>
      <c r="B133" s="51" t="s">
        <v>737</v>
      </c>
      <c r="D133" s="51" t="s">
        <v>738</v>
      </c>
      <c r="G133" s="219" t="s">
        <v>1021</v>
      </c>
      <c r="H133" s="54"/>
    </row>
    <row r="134" spans="1:13" x14ac:dyDescent="0.15">
      <c r="A134" s="51" t="s">
        <v>1022</v>
      </c>
      <c r="B134" s="51" t="s">
        <v>737</v>
      </c>
      <c r="D134" s="51" t="s">
        <v>738</v>
      </c>
      <c r="G134" s="219" t="s">
        <v>1023</v>
      </c>
      <c r="H134" s="54"/>
    </row>
    <row r="135" spans="1:13" x14ac:dyDescent="0.15">
      <c r="A135" s="51" t="s">
        <v>1024</v>
      </c>
      <c r="B135" s="51" t="s">
        <v>737</v>
      </c>
      <c r="D135" s="51" t="s">
        <v>738</v>
      </c>
      <c r="G135" s="219" t="s">
        <v>1025</v>
      </c>
      <c r="H135" s="56"/>
    </row>
    <row r="136" spans="1:13" x14ac:dyDescent="0.15">
      <c r="A136" s="51" t="s">
        <v>1026</v>
      </c>
      <c r="B136" s="51" t="s">
        <v>737</v>
      </c>
      <c r="D136" s="51" t="s">
        <v>738</v>
      </c>
      <c r="G136" s="219" t="s">
        <v>1027</v>
      </c>
      <c r="H136" s="54"/>
    </row>
    <row r="137" spans="1:13" x14ac:dyDescent="0.15">
      <c r="A137" s="51" t="s">
        <v>1028</v>
      </c>
      <c r="B137" s="51" t="s">
        <v>737</v>
      </c>
      <c r="D137" s="51" t="s">
        <v>738</v>
      </c>
      <c r="G137" s="51" t="s">
        <v>1029</v>
      </c>
      <c r="H137" s="56"/>
      <c r="M137" s="51" t="s">
        <v>740</v>
      </c>
    </row>
    <row r="138" spans="1:13" x14ac:dyDescent="0.15">
      <c r="A138" s="51" t="s">
        <v>1030</v>
      </c>
      <c r="B138" s="51" t="s">
        <v>737</v>
      </c>
      <c r="D138" s="51" t="s">
        <v>738</v>
      </c>
      <c r="G138" s="51" t="s">
        <v>1031</v>
      </c>
      <c r="H138" s="54"/>
    </row>
    <row r="139" spans="1:13" x14ac:dyDescent="0.15">
      <c r="A139" s="51" t="s">
        <v>1032</v>
      </c>
      <c r="B139" s="51" t="s">
        <v>737</v>
      </c>
      <c r="D139" s="51" t="s">
        <v>738</v>
      </c>
      <c r="G139" s="219" t="s">
        <v>1033</v>
      </c>
      <c r="H139" s="54"/>
    </row>
    <row r="140" spans="1:13" x14ac:dyDescent="0.15">
      <c r="A140" s="51" t="s">
        <v>1034</v>
      </c>
      <c r="B140" s="51" t="s">
        <v>737</v>
      </c>
      <c r="D140" s="51" t="s">
        <v>738</v>
      </c>
      <c r="G140" s="219" t="s">
        <v>1035</v>
      </c>
      <c r="H140" s="56"/>
    </row>
    <row r="141" spans="1:13" x14ac:dyDescent="0.15">
      <c r="A141" s="51" t="s">
        <v>1036</v>
      </c>
      <c r="B141" s="51" t="s">
        <v>737</v>
      </c>
      <c r="D141" s="51" t="s">
        <v>738</v>
      </c>
      <c r="G141" s="219" t="s">
        <v>1037</v>
      </c>
      <c r="H141" s="56"/>
    </row>
    <row r="142" spans="1:13" x14ac:dyDescent="0.15">
      <c r="A142" s="51" t="s">
        <v>1038</v>
      </c>
      <c r="B142" s="51" t="s">
        <v>737</v>
      </c>
      <c r="D142" s="51" t="s">
        <v>738</v>
      </c>
      <c r="G142" s="219" t="s">
        <v>1039</v>
      </c>
      <c r="H142" s="56"/>
    </row>
    <row r="143" spans="1:13" x14ac:dyDescent="0.15">
      <c r="A143" s="51" t="s">
        <v>1040</v>
      </c>
      <c r="B143" s="51" t="s">
        <v>948</v>
      </c>
      <c r="D143" s="51" t="s">
        <v>738</v>
      </c>
      <c r="G143" s="51" t="s">
        <v>1041</v>
      </c>
      <c r="H143" s="56"/>
      <c r="M143" s="51" t="s">
        <v>769</v>
      </c>
    </row>
    <row r="144" spans="1:13" x14ac:dyDescent="0.15">
      <c r="A144" s="51" t="s">
        <v>1042</v>
      </c>
      <c r="B144" s="51" t="s">
        <v>948</v>
      </c>
      <c r="D144" s="51" t="s">
        <v>738</v>
      </c>
      <c r="G144" s="51" t="s">
        <v>1041</v>
      </c>
      <c r="H144" s="203"/>
      <c r="M144" s="51" t="s">
        <v>769</v>
      </c>
    </row>
    <row r="145" spans="1:10" x14ac:dyDescent="0.15">
      <c r="A145" s="219" t="s">
        <v>1043</v>
      </c>
      <c r="B145" s="219" t="s">
        <v>952</v>
      </c>
      <c r="G145" s="219" t="s">
        <v>1044</v>
      </c>
      <c r="H145" s="203"/>
    </row>
    <row r="146" spans="1:10" x14ac:dyDescent="0.15">
      <c r="A146" s="219" t="s">
        <v>1045</v>
      </c>
      <c r="B146" s="219" t="s">
        <v>1001</v>
      </c>
      <c r="F146" s="219"/>
      <c r="G146" s="219" t="s">
        <v>1046</v>
      </c>
      <c r="H146" s="203"/>
    </row>
    <row r="147" spans="1:10" x14ac:dyDescent="0.15">
      <c r="A147" s="219" t="s">
        <v>1047</v>
      </c>
      <c r="B147" s="219" t="s">
        <v>1001</v>
      </c>
      <c r="G147" s="219" t="s">
        <v>1046</v>
      </c>
      <c r="H147" s="203"/>
    </row>
    <row r="148" spans="1:10" x14ac:dyDescent="0.15">
      <c r="A148" s="219" t="s">
        <v>1048</v>
      </c>
      <c r="B148" s="219" t="s">
        <v>822</v>
      </c>
      <c r="G148" s="219" t="s">
        <v>1049</v>
      </c>
      <c r="H148" s="203"/>
    </row>
    <row r="149" spans="1:10" x14ac:dyDescent="0.15">
      <c r="A149" s="219" t="s">
        <v>1050</v>
      </c>
      <c r="B149" s="219" t="s">
        <v>822</v>
      </c>
      <c r="G149" s="219" t="s">
        <v>1051</v>
      </c>
      <c r="H149" s="203"/>
    </row>
    <row r="150" spans="1:10" x14ac:dyDescent="0.15">
      <c r="A150" s="219" t="s">
        <v>1052</v>
      </c>
      <c r="B150" s="219" t="s">
        <v>822</v>
      </c>
      <c r="C150" s="219"/>
      <c r="D150" s="219"/>
      <c r="G150" s="219" t="s">
        <v>1053</v>
      </c>
      <c r="H150" s="219"/>
    </row>
    <row r="151" spans="1:10" x14ac:dyDescent="0.15">
      <c r="A151" s="219" t="s">
        <v>1054</v>
      </c>
      <c r="B151" s="219" t="s">
        <v>1055</v>
      </c>
      <c r="C151" s="219"/>
      <c r="D151" s="219"/>
      <c r="G151" s="219" t="s">
        <v>1056</v>
      </c>
      <c r="H151" s="219"/>
    </row>
    <row r="152" spans="1:10" x14ac:dyDescent="0.15">
      <c r="A152" s="219" t="s">
        <v>1057</v>
      </c>
      <c r="B152" s="219" t="s">
        <v>1055</v>
      </c>
      <c r="C152" s="219"/>
      <c r="D152" s="219"/>
      <c r="G152" s="219" t="s">
        <v>1058</v>
      </c>
      <c r="H152" s="219"/>
    </row>
    <row r="153" spans="1:10" x14ac:dyDescent="0.15">
      <c r="A153" s="219" t="s">
        <v>1059</v>
      </c>
      <c r="B153" s="219" t="s">
        <v>1055</v>
      </c>
      <c r="C153" s="219"/>
      <c r="D153" s="219"/>
      <c r="G153" s="219" t="s">
        <v>1060</v>
      </c>
      <c r="H153" s="219"/>
    </row>
    <row r="154" spans="1:10" x14ac:dyDescent="0.15">
      <c r="A154" s="219" t="s">
        <v>1061</v>
      </c>
      <c r="B154" s="219" t="s">
        <v>1062</v>
      </c>
      <c r="C154" s="219"/>
      <c r="D154" s="219"/>
      <c r="G154" s="219" t="s">
        <v>1063</v>
      </c>
    </row>
    <row r="155" spans="1:10" x14ac:dyDescent="0.15">
      <c r="A155" s="219" t="s">
        <v>1064</v>
      </c>
      <c r="B155" s="219" t="s">
        <v>1065</v>
      </c>
      <c r="C155" s="219"/>
      <c r="D155" s="219"/>
      <c r="G155" s="219" t="s">
        <v>1063</v>
      </c>
    </row>
    <row r="156" spans="1:10" x14ac:dyDescent="0.15">
      <c r="A156" s="219" t="s">
        <v>1066</v>
      </c>
      <c r="B156" s="219" t="s">
        <v>822</v>
      </c>
      <c r="C156" s="219"/>
      <c r="G156" s="219" t="s">
        <v>942</v>
      </c>
    </row>
    <row r="157" spans="1:10" x14ac:dyDescent="0.15">
      <c r="A157" s="219" t="s">
        <v>1067</v>
      </c>
      <c r="B157" s="219" t="s">
        <v>1062</v>
      </c>
      <c r="C157" s="219"/>
      <c r="D157" s="219"/>
      <c r="G157" s="219" t="s">
        <v>1068</v>
      </c>
    </row>
    <row r="158" spans="1:10" x14ac:dyDescent="0.15">
      <c r="A158" s="219" t="s">
        <v>1069</v>
      </c>
      <c r="B158" s="219" t="s">
        <v>1062</v>
      </c>
      <c r="C158" s="219"/>
      <c r="D158" s="219"/>
      <c r="G158" s="219" t="s">
        <v>1070</v>
      </c>
    </row>
    <row r="159" spans="1:10" x14ac:dyDescent="0.15">
      <c r="A159" s="219" t="s">
        <v>1071</v>
      </c>
      <c r="B159" s="219" t="s">
        <v>1062</v>
      </c>
      <c r="C159" s="219"/>
      <c r="D159" s="219"/>
      <c r="G159" s="219" t="s">
        <v>1072</v>
      </c>
      <c r="H159" s="219"/>
      <c r="I159" s="219"/>
      <c r="J159" s="219"/>
    </row>
    <row r="160" spans="1:10" x14ac:dyDescent="0.15">
      <c r="A160" s="219" t="s">
        <v>1073</v>
      </c>
      <c r="B160" s="219" t="s">
        <v>1062</v>
      </c>
      <c r="C160" s="205"/>
      <c r="D160" s="205"/>
      <c r="E160" s="59"/>
      <c r="G160" s="204" t="s">
        <v>1074</v>
      </c>
      <c r="H160" s="59"/>
      <c r="I160" s="205"/>
      <c r="J160" s="219"/>
    </row>
    <row r="161" spans="1:10" x14ac:dyDescent="0.15">
      <c r="A161" s="219" t="s">
        <v>1075</v>
      </c>
      <c r="B161" s="219" t="s">
        <v>1062</v>
      </c>
      <c r="C161" s="205"/>
      <c r="D161" s="205"/>
      <c r="E161" s="59"/>
      <c r="G161" s="204" t="s">
        <v>1076</v>
      </c>
      <c r="H161" s="59"/>
      <c r="I161" s="205"/>
      <c r="J161" s="219"/>
    </row>
    <row r="162" spans="1:10" x14ac:dyDescent="0.15">
      <c r="A162" s="219" t="s">
        <v>1077</v>
      </c>
      <c r="B162" s="219" t="s">
        <v>1062</v>
      </c>
      <c r="C162" s="205"/>
      <c r="D162" s="205"/>
      <c r="E162" s="59"/>
      <c r="G162" s="204" t="s">
        <v>1078</v>
      </c>
      <c r="H162" s="59"/>
      <c r="I162" s="205"/>
      <c r="J162" s="219"/>
    </row>
    <row r="163" spans="1:10" x14ac:dyDescent="0.15">
      <c r="A163" s="219" t="s">
        <v>1079</v>
      </c>
      <c r="B163" s="219" t="s">
        <v>1062</v>
      </c>
      <c r="C163" s="205"/>
      <c r="D163" s="205"/>
      <c r="E163" s="59"/>
      <c r="G163" s="204" t="s">
        <v>1080</v>
      </c>
      <c r="H163" s="59"/>
      <c r="I163" s="205"/>
      <c r="J163" s="219"/>
    </row>
    <row r="164" spans="1:10" x14ac:dyDescent="0.15">
      <c r="A164" s="219" t="s">
        <v>1081</v>
      </c>
      <c r="B164" s="219" t="s">
        <v>1062</v>
      </c>
      <c r="C164" s="205"/>
      <c r="D164" s="205"/>
      <c r="E164" s="59"/>
      <c r="F164" s="205"/>
      <c r="G164" s="205" t="s">
        <v>1082</v>
      </c>
      <c r="H164" s="59"/>
      <c r="I164" s="205"/>
    </row>
    <row r="165" spans="1:10" x14ac:dyDescent="0.15">
      <c r="A165" s="219" t="s">
        <v>1083</v>
      </c>
      <c r="B165" s="205" t="s">
        <v>1065</v>
      </c>
      <c r="C165" s="205"/>
      <c r="D165" s="205"/>
      <c r="E165" s="59"/>
      <c r="F165" s="205"/>
      <c r="G165" s="205" t="s">
        <v>899</v>
      </c>
      <c r="H165" s="59"/>
      <c r="I165" s="205"/>
    </row>
    <row r="166" spans="1:10" x14ac:dyDescent="0.15">
      <c r="A166" s="219" t="s">
        <v>1084</v>
      </c>
      <c r="B166" s="205" t="s">
        <v>1065</v>
      </c>
      <c r="C166" s="205"/>
      <c r="D166" s="205"/>
      <c r="E166" s="59"/>
      <c r="F166" s="205"/>
      <c r="G166" s="205" t="s">
        <v>1085</v>
      </c>
      <c r="H166" s="59"/>
      <c r="I166" s="205"/>
    </row>
    <row r="167" spans="1:10" x14ac:dyDescent="0.15">
      <c r="A167" s="219" t="s">
        <v>1086</v>
      </c>
      <c r="B167" s="205" t="s">
        <v>1065</v>
      </c>
      <c r="C167" s="205"/>
      <c r="D167" s="205"/>
      <c r="E167" s="59"/>
      <c r="F167" s="205"/>
      <c r="G167" s="205" t="s">
        <v>1087</v>
      </c>
      <c r="H167" s="59"/>
      <c r="I167" s="205"/>
    </row>
    <row r="168" spans="1:10" x14ac:dyDescent="0.15">
      <c r="A168" s="219" t="s">
        <v>1088</v>
      </c>
      <c r="B168" s="205" t="s">
        <v>1065</v>
      </c>
      <c r="C168" s="205"/>
      <c r="D168" s="205"/>
      <c r="E168" s="59"/>
      <c r="F168" s="205"/>
      <c r="G168" s="205" t="s">
        <v>1089</v>
      </c>
      <c r="H168" s="59"/>
      <c r="I168" s="205"/>
    </row>
    <row r="169" spans="1:10" x14ac:dyDescent="0.15">
      <c r="A169" s="219" t="s">
        <v>1090</v>
      </c>
      <c r="B169" s="205" t="s">
        <v>1065</v>
      </c>
      <c r="G169" s="219" t="s">
        <v>1091</v>
      </c>
      <c r="H169" s="205"/>
      <c r="I169" s="205"/>
    </row>
    <row r="170" spans="1:10" x14ac:dyDescent="0.15">
      <c r="A170" s="219" t="s">
        <v>1092</v>
      </c>
      <c r="B170" s="205" t="s">
        <v>1065</v>
      </c>
      <c r="G170" s="219" t="s">
        <v>1093</v>
      </c>
    </row>
    <row r="171" spans="1:10" x14ac:dyDescent="0.15">
      <c r="A171" s="219" t="s">
        <v>1094</v>
      </c>
      <c r="B171" s="205" t="s">
        <v>1065</v>
      </c>
      <c r="G171" s="219" t="s">
        <v>1095</v>
      </c>
    </row>
    <row r="172" spans="1:10" x14ac:dyDescent="0.15">
      <c r="A172" s="219" t="s">
        <v>1096</v>
      </c>
      <c r="B172" s="205" t="s">
        <v>1065</v>
      </c>
      <c r="G172" s="219" t="s">
        <v>1097</v>
      </c>
    </row>
    <row r="173" spans="1:10" x14ac:dyDescent="0.15">
      <c r="A173" s="219" t="s">
        <v>1098</v>
      </c>
      <c r="B173" s="205" t="s">
        <v>1065</v>
      </c>
      <c r="G173" s="219" t="s">
        <v>1099</v>
      </c>
    </row>
    <row r="174" spans="1:10" x14ac:dyDescent="0.15">
      <c r="A174" s="219" t="s">
        <v>1100</v>
      </c>
      <c r="B174" s="205" t="s">
        <v>1065</v>
      </c>
      <c r="G174" s="219" t="s">
        <v>1101</v>
      </c>
    </row>
    <row r="175" spans="1:10" x14ac:dyDescent="0.15">
      <c r="A175" s="219" t="s">
        <v>1102</v>
      </c>
      <c r="B175" s="205" t="s">
        <v>1065</v>
      </c>
      <c r="G175" s="219" t="s">
        <v>1103</v>
      </c>
    </row>
    <row r="176" spans="1:10" x14ac:dyDescent="0.15">
      <c r="A176" s="219" t="s">
        <v>1104</v>
      </c>
      <c r="B176" s="205" t="s">
        <v>1065</v>
      </c>
      <c r="G176" s="219" t="s">
        <v>1105</v>
      </c>
    </row>
    <row r="177" spans="1:7" x14ac:dyDescent="0.15">
      <c r="A177" s="219" t="s">
        <v>1106</v>
      </c>
      <c r="B177" s="205" t="s">
        <v>1065</v>
      </c>
      <c r="G177" s="219" t="s">
        <v>1107</v>
      </c>
    </row>
    <row r="178" spans="1:7" x14ac:dyDescent="0.15">
      <c r="A178" s="219" t="s">
        <v>1108</v>
      </c>
      <c r="B178" s="205" t="s">
        <v>1065</v>
      </c>
      <c r="G178" s="219" t="s">
        <v>1109</v>
      </c>
    </row>
    <row r="179" spans="1:7" x14ac:dyDescent="0.15">
      <c r="A179" s="219" t="s">
        <v>1110</v>
      </c>
      <c r="B179" s="205" t="s">
        <v>1065</v>
      </c>
      <c r="G179" s="219" t="s">
        <v>1111</v>
      </c>
    </row>
    <row r="180" spans="1:7" x14ac:dyDescent="0.15">
      <c r="A180" s="219" t="s">
        <v>1112</v>
      </c>
      <c r="B180" s="205" t="s">
        <v>1065</v>
      </c>
      <c r="G180" s="219" t="s">
        <v>1113</v>
      </c>
    </row>
    <row r="181" spans="1:7" x14ac:dyDescent="0.15">
      <c r="A181" s="219" t="s">
        <v>1114</v>
      </c>
      <c r="B181" s="219" t="s">
        <v>822</v>
      </c>
      <c r="G181" s="219" t="s">
        <v>942</v>
      </c>
    </row>
    <row r="182" spans="1:7" x14ac:dyDescent="0.15">
      <c r="A182" s="219" t="s">
        <v>1115</v>
      </c>
      <c r="B182" s="219" t="s">
        <v>822</v>
      </c>
      <c r="G182" s="219" t="s">
        <v>942</v>
      </c>
    </row>
    <row r="183" spans="1:7" x14ac:dyDescent="0.15">
      <c r="A183" s="219" t="s">
        <v>1116</v>
      </c>
      <c r="B183" s="219" t="s">
        <v>1065</v>
      </c>
      <c r="G183" s="219" t="s">
        <v>899</v>
      </c>
    </row>
    <row r="184" spans="1:7" x14ac:dyDescent="0.15">
      <c r="A184" s="219" t="s">
        <v>1117</v>
      </c>
      <c r="B184" s="219" t="s">
        <v>1065</v>
      </c>
      <c r="G184" s="219" t="s">
        <v>1085</v>
      </c>
    </row>
    <row r="185" spans="1:7" x14ac:dyDescent="0.15">
      <c r="A185" s="219" t="s">
        <v>1118</v>
      </c>
      <c r="B185" s="219" t="s">
        <v>1065</v>
      </c>
      <c r="G185" s="219" t="s">
        <v>1087</v>
      </c>
    </row>
    <row r="186" spans="1:7" x14ac:dyDescent="0.15">
      <c r="A186" s="219" t="s">
        <v>1119</v>
      </c>
      <c r="B186" s="219" t="s">
        <v>1065</v>
      </c>
      <c r="G186" s="219" t="s">
        <v>1089</v>
      </c>
    </row>
    <row r="187" spans="1:7" x14ac:dyDescent="0.15">
      <c r="A187" s="219" t="s">
        <v>1120</v>
      </c>
      <c r="B187" s="219" t="s">
        <v>1065</v>
      </c>
      <c r="G187" s="219" t="s">
        <v>1091</v>
      </c>
    </row>
    <row r="188" spans="1:7" x14ac:dyDescent="0.15">
      <c r="A188" s="219" t="s">
        <v>1121</v>
      </c>
      <c r="B188" s="219" t="s">
        <v>1065</v>
      </c>
      <c r="G188" s="219" t="s">
        <v>1093</v>
      </c>
    </row>
    <row r="189" spans="1:7" x14ac:dyDescent="0.15">
      <c r="A189" s="219" t="s">
        <v>1122</v>
      </c>
      <c r="B189" s="219" t="s">
        <v>1065</v>
      </c>
      <c r="G189" s="219" t="s">
        <v>1095</v>
      </c>
    </row>
    <row r="190" spans="1:7" x14ac:dyDescent="0.15">
      <c r="A190" s="219" t="s">
        <v>1123</v>
      </c>
      <c r="B190" s="219" t="s">
        <v>1065</v>
      </c>
      <c r="G190" s="219" t="s">
        <v>1097</v>
      </c>
    </row>
    <row r="191" spans="1:7" x14ac:dyDescent="0.15">
      <c r="A191" s="219" t="s">
        <v>1124</v>
      </c>
      <c r="B191" s="219" t="s">
        <v>1065</v>
      </c>
      <c r="G191" s="219" t="s">
        <v>1099</v>
      </c>
    </row>
    <row r="192" spans="1:7" x14ac:dyDescent="0.15">
      <c r="A192" s="219" t="s">
        <v>1125</v>
      </c>
      <c r="B192" s="219" t="s">
        <v>1065</v>
      </c>
      <c r="G192" s="219" t="s">
        <v>1101</v>
      </c>
    </row>
    <row r="193" spans="1:7" x14ac:dyDescent="0.15">
      <c r="A193" s="219" t="s">
        <v>1126</v>
      </c>
      <c r="B193" s="219" t="s">
        <v>1065</v>
      </c>
      <c r="G193" s="219" t="s">
        <v>1103</v>
      </c>
    </row>
    <row r="194" spans="1:7" x14ac:dyDescent="0.15">
      <c r="A194" s="219" t="s">
        <v>1127</v>
      </c>
      <c r="B194" s="219" t="s">
        <v>1065</v>
      </c>
      <c r="G194" s="219" t="s">
        <v>1105</v>
      </c>
    </row>
    <row r="195" spans="1:7" x14ac:dyDescent="0.15">
      <c r="A195" s="219" t="s">
        <v>1128</v>
      </c>
      <c r="B195" s="219" t="s">
        <v>1065</v>
      </c>
      <c r="G195" s="219" t="s">
        <v>1107</v>
      </c>
    </row>
    <row r="196" spans="1:7" x14ac:dyDescent="0.15">
      <c r="A196" s="219" t="s">
        <v>1129</v>
      </c>
      <c r="B196" s="219" t="s">
        <v>1065</v>
      </c>
      <c r="G196" s="219" t="s">
        <v>1109</v>
      </c>
    </row>
    <row r="197" spans="1:7" x14ac:dyDescent="0.15">
      <c r="A197" s="219" t="s">
        <v>1130</v>
      </c>
      <c r="B197" s="219" t="s">
        <v>1065</v>
      </c>
      <c r="G197" s="219" t="s">
        <v>1111</v>
      </c>
    </row>
    <row r="198" spans="1:7" x14ac:dyDescent="0.15">
      <c r="A198" s="219" t="s">
        <v>1131</v>
      </c>
      <c r="B198" s="219" t="s">
        <v>1065</v>
      </c>
      <c r="G198" s="219" t="s">
        <v>1113</v>
      </c>
    </row>
    <row r="199" spans="1:7" x14ac:dyDescent="0.15">
      <c r="A199" s="219" t="s">
        <v>1132</v>
      </c>
      <c r="B199" s="219" t="s">
        <v>1065</v>
      </c>
      <c r="G199" s="219" t="s">
        <v>944</v>
      </c>
    </row>
    <row r="200" spans="1:7" x14ac:dyDescent="0.15">
      <c r="A200" s="219" t="s">
        <v>1133</v>
      </c>
      <c r="B200" s="219" t="s">
        <v>1065</v>
      </c>
      <c r="G200" s="219" t="s">
        <v>946</v>
      </c>
    </row>
    <row r="201" spans="1:7" x14ac:dyDescent="0.15">
      <c r="A201" s="219" t="s">
        <v>1134</v>
      </c>
      <c r="B201" s="219" t="s">
        <v>1135</v>
      </c>
      <c r="G201" s="219" t="s">
        <v>899</v>
      </c>
    </row>
    <row r="202" spans="1:7" x14ac:dyDescent="0.15">
      <c r="A202" s="219" t="s">
        <v>1136</v>
      </c>
      <c r="B202" s="219" t="s">
        <v>1135</v>
      </c>
      <c r="G202" s="219" t="s">
        <v>1078</v>
      </c>
    </row>
    <row r="203" spans="1:7" x14ac:dyDescent="0.15">
      <c r="A203" s="219" t="s">
        <v>1137</v>
      </c>
      <c r="B203" s="219" t="s">
        <v>1135</v>
      </c>
      <c r="G203" s="219" t="s">
        <v>1138</v>
      </c>
    </row>
    <row r="204" spans="1:7" x14ac:dyDescent="0.15">
      <c r="A204" s="219" t="s">
        <v>1139</v>
      </c>
      <c r="B204" s="219" t="s">
        <v>1135</v>
      </c>
      <c r="G204" s="219" t="s">
        <v>1140</v>
      </c>
    </row>
    <row r="205" spans="1:7" x14ac:dyDescent="0.15">
      <c r="A205" s="219" t="s">
        <v>1141</v>
      </c>
      <c r="B205" s="219" t="s">
        <v>1135</v>
      </c>
      <c r="G205" s="219" t="s">
        <v>905</v>
      </c>
    </row>
    <row r="206" spans="1:7" x14ac:dyDescent="0.15">
      <c r="A206" s="219" t="s">
        <v>1142</v>
      </c>
      <c r="B206" s="219" t="s">
        <v>1135</v>
      </c>
      <c r="G206" s="219" t="s">
        <v>907</v>
      </c>
    </row>
    <row r="207" spans="1:7" x14ac:dyDescent="0.15">
      <c r="A207" s="219" t="s">
        <v>1143</v>
      </c>
      <c r="B207" s="219" t="s">
        <v>1135</v>
      </c>
      <c r="G207" s="219" t="s">
        <v>909</v>
      </c>
    </row>
    <row r="208" spans="1:7" x14ac:dyDescent="0.15">
      <c r="A208" s="219" t="s">
        <v>1144</v>
      </c>
      <c r="B208" s="219" t="s">
        <v>1135</v>
      </c>
      <c r="G208" s="219" t="s">
        <v>911</v>
      </c>
    </row>
    <row r="209" spans="1:7" x14ac:dyDescent="0.15">
      <c r="A209" s="219" t="s">
        <v>1145</v>
      </c>
      <c r="B209" s="219" t="s">
        <v>1135</v>
      </c>
      <c r="G209" s="219" t="s">
        <v>913</v>
      </c>
    </row>
    <row r="210" spans="1:7" x14ac:dyDescent="0.15">
      <c r="A210" s="219" t="s">
        <v>1146</v>
      </c>
      <c r="B210" s="219" t="s">
        <v>1135</v>
      </c>
      <c r="G210" s="219" t="s">
        <v>915</v>
      </c>
    </row>
    <row r="211" spans="1:7" x14ac:dyDescent="0.15">
      <c r="A211" s="219" t="s">
        <v>1147</v>
      </c>
      <c r="B211" s="219" t="s">
        <v>1135</v>
      </c>
      <c r="G211" s="219" t="s">
        <v>917</v>
      </c>
    </row>
    <row r="212" spans="1:7" x14ac:dyDescent="0.15">
      <c r="A212" s="219" t="s">
        <v>1148</v>
      </c>
      <c r="B212" s="219" t="s">
        <v>1135</v>
      </c>
      <c r="G212" s="219" t="s">
        <v>919</v>
      </c>
    </row>
    <row r="213" spans="1:7" x14ac:dyDescent="0.15">
      <c r="A213" s="219" t="s">
        <v>1149</v>
      </c>
      <c r="B213" s="219" t="s">
        <v>1135</v>
      </c>
      <c r="G213" s="219" t="s">
        <v>921</v>
      </c>
    </row>
    <row r="214" spans="1:7" x14ac:dyDescent="0.15">
      <c r="A214" s="219" t="s">
        <v>1150</v>
      </c>
      <c r="B214" s="219" t="s">
        <v>1135</v>
      </c>
      <c r="G214" s="219" t="s">
        <v>923</v>
      </c>
    </row>
    <row r="215" spans="1:7" x14ac:dyDescent="0.15">
      <c r="A215" s="219" t="s">
        <v>1151</v>
      </c>
      <c r="B215" s="219" t="s">
        <v>1135</v>
      </c>
      <c r="G215" s="219" t="s">
        <v>925</v>
      </c>
    </row>
    <row r="216" spans="1:7" x14ac:dyDescent="0.15">
      <c r="A216" s="219" t="s">
        <v>1152</v>
      </c>
      <c r="B216" s="219" t="s">
        <v>1135</v>
      </c>
      <c r="G216" s="219" t="s">
        <v>927</v>
      </c>
    </row>
    <row r="217" spans="1:7" x14ac:dyDescent="0.15">
      <c r="A217" s="219" t="s">
        <v>1153</v>
      </c>
      <c r="B217" s="219" t="s">
        <v>1135</v>
      </c>
      <c r="G217" s="219" t="s">
        <v>929</v>
      </c>
    </row>
    <row r="218" spans="1:7" x14ac:dyDescent="0.15">
      <c r="A218" s="219" t="s">
        <v>1154</v>
      </c>
      <c r="B218" s="219" t="s">
        <v>1135</v>
      </c>
      <c r="G218" s="219" t="s">
        <v>931</v>
      </c>
    </row>
    <row r="219" spans="1:7" x14ac:dyDescent="0.15">
      <c r="A219" s="219" t="s">
        <v>1155</v>
      </c>
      <c r="B219" s="219" t="s">
        <v>1135</v>
      </c>
      <c r="G219" s="219" t="s">
        <v>933</v>
      </c>
    </row>
    <row r="220" spans="1:7" x14ac:dyDescent="0.15">
      <c r="A220" s="219" t="s">
        <v>1156</v>
      </c>
      <c r="B220" s="219" t="s">
        <v>1135</v>
      </c>
      <c r="G220" s="219" t="s">
        <v>935</v>
      </c>
    </row>
    <row r="221" spans="1:7" x14ac:dyDescent="0.15">
      <c r="A221" s="219" t="s">
        <v>1157</v>
      </c>
      <c r="B221" s="219" t="s">
        <v>1135</v>
      </c>
      <c r="G221" s="219" t="s">
        <v>937</v>
      </c>
    </row>
    <row r="222" spans="1:7" x14ac:dyDescent="0.15">
      <c r="A222" s="219" t="s">
        <v>1158</v>
      </c>
      <c r="B222" s="219" t="s">
        <v>1135</v>
      </c>
      <c r="G222" s="219" t="s">
        <v>939</v>
      </c>
    </row>
    <row r="223" spans="1:7" x14ac:dyDescent="0.15">
      <c r="A223" s="219" t="s">
        <v>1159</v>
      </c>
      <c r="B223" s="219" t="s">
        <v>1160</v>
      </c>
      <c r="G223" s="219" t="s">
        <v>1161</v>
      </c>
    </row>
    <row r="224" spans="1:7" x14ac:dyDescent="0.15">
      <c r="A224" s="219" t="s">
        <v>1162</v>
      </c>
      <c r="B224" s="219" t="s">
        <v>1160</v>
      </c>
      <c r="G224" s="219" t="s">
        <v>1163</v>
      </c>
    </row>
    <row r="225" spans="1:7" x14ac:dyDescent="0.15">
      <c r="A225" s="219" t="s">
        <v>1164</v>
      </c>
      <c r="B225" s="219" t="s">
        <v>776</v>
      </c>
      <c r="G225" s="219" t="s">
        <v>1165</v>
      </c>
    </row>
    <row r="226" spans="1:7" x14ac:dyDescent="0.15">
      <c r="A226" s="219" t="s">
        <v>1166</v>
      </c>
      <c r="B226" s="219" t="s">
        <v>776</v>
      </c>
      <c r="G226" s="219" t="s">
        <v>1167</v>
      </c>
    </row>
    <row r="227" spans="1:7" x14ac:dyDescent="0.15">
      <c r="A227" s="219" t="s">
        <v>1168</v>
      </c>
      <c r="B227" s="219" t="s">
        <v>776</v>
      </c>
      <c r="G227" s="219" t="s">
        <v>1169</v>
      </c>
    </row>
    <row r="228" spans="1:7" x14ac:dyDescent="0.15">
      <c r="A228" s="219" t="s">
        <v>1170</v>
      </c>
      <c r="B228" s="219" t="s">
        <v>776</v>
      </c>
      <c r="G228" s="219" t="s">
        <v>1171</v>
      </c>
    </row>
    <row r="229" spans="1:7" x14ac:dyDescent="0.15">
      <c r="A229" s="219" t="s">
        <v>1172</v>
      </c>
      <c r="B229" s="219" t="s">
        <v>776</v>
      </c>
      <c r="G229" s="219" t="s">
        <v>1173</v>
      </c>
    </row>
    <row r="230" spans="1:7" x14ac:dyDescent="0.15">
      <c r="A230" s="219" t="s">
        <v>1174</v>
      </c>
      <c r="B230" s="219" t="s">
        <v>776</v>
      </c>
      <c r="G230" s="219" t="s">
        <v>1175</v>
      </c>
    </row>
    <row r="231" spans="1:7" x14ac:dyDescent="0.15">
      <c r="A231" s="219" t="s">
        <v>1176</v>
      </c>
      <c r="B231" s="219" t="s">
        <v>776</v>
      </c>
      <c r="G231" s="219" t="s">
        <v>785</v>
      </c>
    </row>
    <row r="232" spans="1:7" x14ac:dyDescent="0.15">
      <c r="A232" s="219" t="s">
        <v>1177</v>
      </c>
      <c r="B232" s="219" t="s">
        <v>776</v>
      </c>
      <c r="G232" s="219" t="s">
        <v>787</v>
      </c>
    </row>
    <row r="233" spans="1:7" x14ac:dyDescent="0.15">
      <c r="A233" s="219" t="s">
        <v>1178</v>
      </c>
      <c r="B233" s="219" t="s">
        <v>776</v>
      </c>
      <c r="G233" s="219" t="s">
        <v>1179</v>
      </c>
    </row>
    <row r="234" spans="1:7" x14ac:dyDescent="0.15">
      <c r="A234" s="219" t="s">
        <v>1180</v>
      </c>
      <c r="B234" s="219" t="s">
        <v>776</v>
      </c>
      <c r="G234" s="219" t="s">
        <v>1181</v>
      </c>
    </row>
    <row r="235" spans="1:7" x14ac:dyDescent="0.15">
      <c r="A235" s="219" t="s">
        <v>1182</v>
      </c>
      <c r="B235" s="219" t="s">
        <v>776</v>
      </c>
      <c r="G235" s="219" t="s">
        <v>1183</v>
      </c>
    </row>
    <row r="236" spans="1:7" x14ac:dyDescent="0.15">
      <c r="A236" s="219" t="s">
        <v>1184</v>
      </c>
      <c r="B236" s="219" t="s">
        <v>776</v>
      </c>
      <c r="G236" s="219" t="s">
        <v>1185</v>
      </c>
    </row>
    <row r="237" spans="1:7" x14ac:dyDescent="0.15">
      <c r="A237" s="219" t="s">
        <v>1186</v>
      </c>
      <c r="B237" s="51" t="s">
        <v>1187</v>
      </c>
      <c r="G237" s="219" t="s">
        <v>1188</v>
      </c>
    </row>
    <row r="238" spans="1:7" x14ac:dyDescent="0.15">
      <c r="A238" s="219" t="s">
        <v>1189</v>
      </c>
      <c r="B238" s="51" t="s">
        <v>1187</v>
      </c>
      <c r="G238" s="219" t="s">
        <v>1190</v>
      </c>
    </row>
    <row r="239" spans="1:7" x14ac:dyDescent="0.15">
      <c r="A239" s="219" t="s">
        <v>1191</v>
      </c>
      <c r="B239" s="51" t="s">
        <v>1187</v>
      </c>
      <c r="G239" s="219" t="s">
        <v>1192</v>
      </c>
    </row>
    <row r="240" spans="1:7" x14ac:dyDescent="0.15">
      <c r="A240" s="219" t="s">
        <v>1193</v>
      </c>
      <c r="B240" s="51" t="s">
        <v>1194</v>
      </c>
      <c r="G240" s="51" t="s">
        <v>1195</v>
      </c>
    </row>
    <row r="241" spans="1:7" x14ac:dyDescent="0.15">
      <c r="A241" s="219" t="s">
        <v>1196</v>
      </c>
      <c r="B241" s="51" t="s">
        <v>1194</v>
      </c>
      <c r="G241" s="51" t="s">
        <v>1197</v>
      </c>
    </row>
    <row r="242" spans="1:7" x14ac:dyDescent="0.15">
      <c r="A242" s="219" t="s">
        <v>1198</v>
      </c>
      <c r="B242" s="51" t="s">
        <v>1194</v>
      </c>
      <c r="G242" s="51" t="s">
        <v>1199</v>
      </c>
    </row>
    <row r="243" spans="1:7" x14ac:dyDescent="0.15">
      <c r="A243" s="219" t="s">
        <v>1200</v>
      </c>
      <c r="B243" s="51" t="s">
        <v>1194</v>
      </c>
      <c r="G243" s="51" t="s">
        <v>1201</v>
      </c>
    </row>
    <row r="244" spans="1:7" x14ac:dyDescent="0.15">
      <c r="A244" s="219" t="s">
        <v>1202</v>
      </c>
      <c r="B244" s="51" t="s">
        <v>1194</v>
      </c>
      <c r="G244" s="51" t="s">
        <v>1203</v>
      </c>
    </row>
    <row r="245" spans="1:7" x14ac:dyDescent="0.15">
      <c r="A245" s="219" t="s">
        <v>1204</v>
      </c>
      <c r="B245" s="51" t="s">
        <v>1194</v>
      </c>
      <c r="G245" s="51" t="s">
        <v>1205</v>
      </c>
    </row>
    <row r="246" spans="1:7" x14ac:dyDescent="0.15">
      <c r="A246" s="219" t="s">
        <v>1206</v>
      </c>
      <c r="B246" s="51" t="s">
        <v>1194</v>
      </c>
      <c r="G246" s="51" t="s">
        <v>1207</v>
      </c>
    </row>
    <row r="247" spans="1:7" x14ac:dyDescent="0.15">
      <c r="A247" s="219" t="s">
        <v>1208</v>
      </c>
      <c r="B247" s="51" t="s">
        <v>1194</v>
      </c>
      <c r="G247" s="51" t="s">
        <v>1209</v>
      </c>
    </row>
    <row r="248" spans="1:7" x14ac:dyDescent="0.15">
      <c r="A248" s="219" t="s">
        <v>1210</v>
      </c>
      <c r="B248" s="51" t="s">
        <v>1194</v>
      </c>
      <c r="G248" s="51" t="s">
        <v>1211</v>
      </c>
    </row>
    <row r="249" spans="1:7" x14ac:dyDescent="0.15">
      <c r="A249" s="219" t="s">
        <v>1212</v>
      </c>
      <c r="B249" s="51" t="s">
        <v>1194</v>
      </c>
      <c r="G249" s="51" t="s">
        <v>1213</v>
      </c>
    </row>
    <row r="250" spans="1:7" x14ac:dyDescent="0.15">
      <c r="A250" s="219" t="s">
        <v>1214</v>
      </c>
      <c r="B250" s="51" t="s">
        <v>737</v>
      </c>
      <c r="G250" s="51" t="s">
        <v>1215</v>
      </c>
    </row>
    <row r="251" spans="1:7" x14ac:dyDescent="0.15">
      <c r="A251" s="219" t="s">
        <v>1216</v>
      </c>
      <c r="B251" s="51" t="s">
        <v>737</v>
      </c>
      <c r="G251" s="51" t="s">
        <v>1217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様式第1（通常）</vt:lpstr>
      <vt:lpstr>様式第1（10事業場30台）</vt:lpstr>
      <vt:lpstr>様式第1（30事業場90台）</vt:lpstr>
      <vt:lpstr>レポート用</vt:lpstr>
      <vt:lpstr>補助対象機器一覧20231106</vt:lpstr>
      <vt:lpstr>中間シート</vt:lpstr>
      <vt:lpstr>プルダウン</vt:lpstr>
      <vt:lpstr>補助対象機器一覧2024</vt:lpstr>
      <vt:lpstr>'様式第1（10事業場30台）'!Print_Area</vt:lpstr>
      <vt:lpstr>'様式第1（30事業場90台）'!Print_Area</vt:lpstr>
      <vt:lpstr>'様式第1（通常）'!Print_Area</vt:lpstr>
      <vt:lpstr>補助対象機器一覧20231106!補助対象機器一覧_コード番号</vt:lpstr>
      <vt:lpstr>補助対象機器一覧2024!補助対象機器一覧_コード番号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2025-04-01T07:16:59Z</dcterms:modified>
  <cp:category/>
  <cp:contentStatus/>
</cp:coreProperties>
</file>